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PUBLICACIONES 2302\5. DISCIPLINA FINANCIERA 2302\"/>
    </mc:Choice>
  </mc:AlternateContent>
  <xr:revisionPtr revIDLastSave="0" documentId="13_ncr:1_{2BAC8543-2F05-43B7-92AA-F1EFFC3AA91E}" xr6:coauthVersionLast="47" xr6:coauthVersionMax="47" xr10:uidLastSave="{00000000-0000-0000-0000-000000000000}"/>
  <bookViews>
    <workbookView xWindow="-120" yWindow="-120" windowWidth="29040" windowHeight="15990" xr2:uid="{0997056E-72B7-4668-9232-7594B3306523}"/>
  </bookViews>
  <sheets>
    <sheet name="Formato 5" sheetId="6" r:id="rId1"/>
    <sheet name="Formato 6a" sheetId="7" r:id="rId2"/>
    <sheet name="Formato 6b" sheetId="8" r:id="rId3"/>
    <sheet name="Formato 6c" sheetId="9" r:id="rId4"/>
    <sheet name="Formato 6d" sheetId="10" r:id="rId5"/>
    <sheet name="7a" sheetId="11" state="hidden" r:id="rId6"/>
    <sheet name="7b" sheetId="12" state="hidden" r:id="rId7"/>
    <sheet name="7c" sheetId="13" state="hidden" r:id="rId8"/>
    <sheet name="7d" sheetId="14" state="hidden" r:id="rId9"/>
    <sheet name="F8_IEA" sheetId="15" state="hidden" r:id="rId10"/>
  </sheets>
  <externalReferences>
    <externalReference r:id="rId11"/>
  </externalReferences>
  <definedNames>
    <definedName name="_xlnm.Print_Area" localSheetId="0">'Formato 5'!$A$1:$G$92</definedName>
    <definedName name="_xlnm.Print_Area" localSheetId="1">'Formato 6a'!$A$1:$G$172</definedName>
    <definedName name="_xlnm.Print_Area" localSheetId="2">'Formato 6b'!$A$1:$G$64</definedName>
    <definedName name="_xlnm.Print_Area" localSheetId="3">'Formato 6c'!$A$1:$G$93</definedName>
    <definedName name="_xlnm.Print_Area" localSheetId="4">'Formato 6d'!$A$1:$G$49</definedName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3" i="7" l="1"/>
  <c r="F103" i="7"/>
  <c r="F10" i="10" l="1"/>
  <c r="E10" i="10"/>
  <c r="E15" i="10"/>
  <c r="F15" i="10"/>
  <c r="D34" i="6"/>
  <c r="G34" i="6" l="1"/>
  <c r="D15" i="10" l="1"/>
  <c r="B10" i="10"/>
  <c r="D10" i="10" l="1"/>
  <c r="G10" i="10" s="1"/>
  <c r="D75" i="9"/>
  <c r="G75" i="9" s="1"/>
  <c r="G74" i="9"/>
  <c r="D74" i="9"/>
  <c r="D73" i="9"/>
  <c r="D71" i="9" s="1"/>
  <c r="G72" i="9"/>
  <c r="D72" i="9"/>
  <c r="F71" i="9"/>
  <c r="E71" i="9"/>
  <c r="C71" i="9"/>
  <c r="B71" i="9"/>
  <c r="G70" i="9"/>
  <c r="D70" i="9"/>
  <c r="D69" i="9"/>
  <c r="G69" i="9" s="1"/>
  <c r="G68" i="9"/>
  <c r="D68" i="9"/>
  <c r="D67" i="9"/>
  <c r="G67" i="9" s="1"/>
  <c r="G66" i="9"/>
  <c r="D66" i="9"/>
  <c r="D65" i="9"/>
  <c r="G65" i="9" s="1"/>
  <c r="G64" i="9"/>
  <c r="D64" i="9"/>
  <c r="D63" i="9"/>
  <c r="D62" i="9"/>
  <c r="G62" i="9" s="1"/>
  <c r="F61" i="9"/>
  <c r="E61" i="9"/>
  <c r="C61" i="9"/>
  <c r="B61" i="9"/>
  <c r="G60" i="9"/>
  <c r="D60" i="9"/>
  <c r="D59" i="9"/>
  <c r="G59" i="9" s="1"/>
  <c r="G58" i="9"/>
  <c r="D58" i="9"/>
  <c r="D57" i="9"/>
  <c r="G57" i="9" s="1"/>
  <c r="D56" i="9"/>
  <c r="G56" i="9" s="1"/>
  <c r="D55" i="9"/>
  <c r="D53" i="9" s="1"/>
  <c r="D54" i="9"/>
  <c r="G54" i="9" s="1"/>
  <c r="F53" i="9"/>
  <c r="E53" i="9"/>
  <c r="C53" i="9"/>
  <c r="B53" i="9"/>
  <c r="D52" i="9"/>
  <c r="G52" i="9" s="1"/>
  <c r="D51" i="9"/>
  <c r="G51" i="9" s="1"/>
  <c r="D50" i="9"/>
  <c r="G50" i="9" s="1"/>
  <c r="D49" i="9"/>
  <c r="G49" i="9" s="1"/>
  <c r="D48" i="9"/>
  <c r="G48" i="9" s="1"/>
  <c r="D47" i="9"/>
  <c r="G47" i="9" s="1"/>
  <c r="D46" i="9"/>
  <c r="G46" i="9" s="1"/>
  <c r="D45" i="9"/>
  <c r="G45" i="9" s="1"/>
  <c r="F44" i="9"/>
  <c r="E44" i="9"/>
  <c r="E43" i="9" s="1"/>
  <c r="D44" i="9"/>
  <c r="C44" i="9"/>
  <c r="B44" i="9"/>
  <c r="C43" i="9"/>
  <c r="B43" i="9"/>
  <c r="D41" i="9"/>
  <c r="G41" i="9" s="1"/>
  <c r="D40" i="9"/>
  <c r="G40" i="9" s="1"/>
  <c r="D39" i="9"/>
  <c r="G39" i="9" s="1"/>
  <c r="D38" i="9"/>
  <c r="G38" i="9" s="1"/>
  <c r="G37" i="9" s="1"/>
  <c r="F37" i="9"/>
  <c r="E37" i="9"/>
  <c r="D37" i="9"/>
  <c r="C37" i="9"/>
  <c r="B37" i="9"/>
  <c r="D36" i="9"/>
  <c r="G36" i="9" s="1"/>
  <c r="D35" i="9"/>
  <c r="G35" i="9" s="1"/>
  <c r="D34" i="9"/>
  <c r="G34" i="9" s="1"/>
  <c r="D33" i="9"/>
  <c r="G33" i="9" s="1"/>
  <c r="D32" i="9"/>
  <c r="G32" i="9" s="1"/>
  <c r="D31" i="9"/>
  <c r="G31" i="9" s="1"/>
  <c r="D30" i="9"/>
  <c r="G30" i="9" s="1"/>
  <c r="D29" i="9"/>
  <c r="G29" i="9" s="1"/>
  <c r="D28" i="9"/>
  <c r="G28" i="9" s="1"/>
  <c r="F27" i="9"/>
  <c r="E27" i="9"/>
  <c r="C27" i="9"/>
  <c r="B27" i="9"/>
  <c r="D26" i="9"/>
  <c r="G26" i="9" s="1"/>
  <c r="D25" i="9"/>
  <c r="G25" i="9" s="1"/>
  <c r="D24" i="9"/>
  <c r="G24" i="9" s="1"/>
  <c r="D23" i="9"/>
  <c r="G23" i="9" s="1"/>
  <c r="D22" i="9"/>
  <c r="G22" i="9" s="1"/>
  <c r="D21" i="9"/>
  <c r="G21" i="9" s="1"/>
  <c r="D20" i="9"/>
  <c r="G20" i="9" s="1"/>
  <c r="F19" i="9"/>
  <c r="E19" i="9"/>
  <c r="C19" i="9"/>
  <c r="B19" i="9"/>
  <c r="D18" i="9"/>
  <c r="G18" i="9" s="1"/>
  <c r="D17" i="9"/>
  <c r="G17" i="9" s="1"/>
  <c r="D16" i="9"/>
  <c r="G16" i="9" s="1"/>
  <c r="D15" i="9"/>
  <c r="G15" i="9" s="1"/>
  <c r="D14" i="9"/>
  <c r="G14" i="9" s="1"/>
  <c r="D13" i="9"/>
  <c r="G13" i="9" s="1"/>
  <c r="D12" i="9"/>
  <c r="G12" i="9" s="1"/>
  <c r="D11" i="9"/>
  <c r="G11" i="9" s="1"/>
  <c r="F10" i="9"/>
  <c r="F9" i="9" s="1"/>
  <c r="E10" i="9"/>
  <c r="C10" i="9"/>
  <c r="B10" i="9"/>
  <c r="B9" i="9" s="1"/>
  <c r="B77" i="9" s="1"/>
  <c r="F9" i="8"/>
  <c r="E9" i="8"/>
  <c r="C9" i="8"/>
  <c r="B9" i="8"/>
  <c r="D46" i="8"/>
  <c r="G46" i="8" s="1"/>
  <c r="D45" i="8"/>
  <c r="G45" i="8" s="1"/>
  <c r="D44" i="8"/>
  <c r="G44" i="8" s="1"/>
  <c r="D43" i="8"/>
  <c r="G43" i="8" s="1"/>
  <c r="D42" i="8"/>
  <c r="G42" i="8" s="1"/>
  <c r="D41" i="8"/>
  <c r="G41" i="8" s="1"/>
  <c r="D38" i="8"/>
  <c r="G38" i="8" s="1"/>
  <c r="D37" i="8"/>
  <c r="G37" i="8" s="1"/>
  <c r="D36" i="8"/>
  <c r="G36" i="8" s="1"/>
  <c r="D35" i="8"/>
  <c r="G35" i="8" s="1"/>
  <c r="D34" i="8"/>
  <c r="G34" i="8" s="1"/>
  <c r="D33" i="8"/>
  <c r="G33" i="8" s="1"/>
  <c r="G32" i="8"/>
  <c r="D32" i="8"/>
  <c r="D31" i="8"/>
  <c r="G31" i="8" s="1"/>
  <c r="D30" i="8"/>
  <c r="G30" i="8" s="1"/>
  <c r="D29" i="8"/>
  <c r="G29" i="8" s="1"/>
  <c r="D28" i="8"/>
  <c r="G28" i="8" s="1"/>
  <c r="D27" i="8"/>
  <c r="G27" i="8" s="1"/>
  <c r="D26" i="8"/>
  <c r="G26" i="8" s="1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D19" i="8"/>
  <c r="G19" i="8" s="1"/>
  <c r="D18" i="8"/>
  <c r="G18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G12" i="8" s="1"/>
  <c r="D11" i="8"/>
  <c r="G11" i="8" s="1"/>
  <c r="D10" i="8"/>
  <c r="G10" i="8" s="1"/>
  <c r="D157" i="7"/>
  <c r="G157" i="7" s="1"/>
  <c r="G156" i="7"/>
  <c r="D156" i="7"/>
  <c r="D155" i="7"/>
  <c r="G155" i="7" s="1"/>
  <c r="G154" i="7"/>
  <c r="D154" i="7"/>
  <c r="D153" i="7"/>
  <c r="G153" i="7" s="1"/>
  <c r="G152" i="7"/>
  <c r="D152" i="7"/>
  <c r="D151" i="7"/>
  <c r="G151" i="7" s="1"/>
  <c r="F150" i="7"/>
  <c r="E150" i="7"/>
  <c r="C150" i="7"/>
  <c r="B150" i="7"/>
  <c r="D149" i="7"/>
  <c r="G149" i="7" s="1"/>
  <c r="G148" i="7"/>
  <c r="D148" i="7"/>
  <c r="D147" i="7"/>
  <c r="G147" i="7" s="1"/>
  <c r="F146" i="7"/>
  <c r="E146" i="7"/>
  <c r="D146" i="7"/>
  <c r="C146" i="7"/>
  <c r="B146" i="7"/>
  <c r="D145" i="7"/>
  <c r="G145" i="7" s="1"/>
  <c r="G144" i="7"/>
  <c r="D144" i="7"/>
  <c r="D143" i="7"/>
  <c r="G143" i="7" s="1"/>
  <c r="G142" i="7"/>
  <c r="D142" i="7"/>
  <c r="D141" i="7"/>
  <c r="G141" i="7" s="1"/>
  <c r="G140" i="7"/>
  <c r="D140" i="7"/>
  <c r="D139" i="7"/>
  <c r="G139" i="7" s="1"/>
  <c r="G138" i="7"/>
  <c r="D138" i="7"/>
  <c r="F137" i="7"/>
  <c r="E137" i="7"/>
  <c r="C137" i="7"/>
  <c r="B137" i="7"/>
  <c r="G136" i="7"/>
  <c r="D136" i="7"/>
  <c r="D135" i="7"/>
  <c r="D133" i="7" s="1"/>
  <c r="G134" i="7"/>
  <c r="D134" i="7"/>
  <c r="F133" i="7"/>
  <c r="E133" i="7"/>
  <c r="C133" i="7"/>
  <c r="B133" i="7"/>
  <c r="G132" i="7"/>
  <c r="D132" i="7"/>
  <c r="D131" i="7"/>
  <c r="G131" i="7" s="1"/>
  <c r="G130" i="7"/>
  <c r="D130" i="7"/>
  <c r="D129" i="7"/>
  <c r="G129" i="7" s="1"/>
  <c r="G128" i="7"/>
  <c r="D128" i="7"/>
  <c r="D127" i="7"/>
  <c r="G127" i="7" s="1"/>
  <c r="G126" i="7"/>
  <c r="D126" i="7"/>
  <c r="D125" i="7"/>
  <c r="D124" i="7"/>
  <c r="G124" i="7" s="1"/>
  <c r="F123" i="7"/>
  <c r="E123" i="7"/>
  <c r="C123" i="7"/>
  <c r="B123" i="7"/>
  <c r="G122" i="7"/>
  <c r="D122" i="7"/>
  <c r="D121" i="7"/>
  <c r="G121" i="7" s="1"/>
  <c r="G120" i="7"/>
  <c r="D120" i="7"/>
  <c r="D119" i="7"/>
  <c r="G119" i="7" s="1"/>
  <c r="D118" i="7"/>
  <c r="G118" i="7" s="1"/>
  <c r="D117" i="7"/>
  <c r="G117" i="7" s="1"/>
  <c r="D116" i="7"/>
  <c r="G116" i="7" s="1"/>
  <c r="D115" i="7"/>
  <c r="D113" i="7" s="1"/>
  <c r="D114" i="7"/>
  <c r="G114" i="7" s="1"/>
  <c r="F113" i="7"/>
  <c r="E113" i="7"/>
  <c r="C113" i="7"/>
  <c r="B113" i="7"/>
  <c r="D112" i="7"/>
  <c r="G112" i="7" s="1"/>
  <c r="D111" i="7"/>
  <c r="G111" i="7" s="1"/>
  <c r="D110" i="7"/>
  <c r="G110" i="7" s="1"/>
  <c r="D109" i="7"/>
  <c r="G109" i="7" s="1"/>
  <c r="D108" i="7"/>
  <c r="G108" i="7" s="1"/>
  <c r="D107" i="7"/>
  <c r="G107" i="7" s="1"/>
  <c r="D106" i="7"/>
  <c r="G106" i="7" s="1"/>
  <c r="D105" i="7"/>
  <c r="G105" i="7" s="1"/>
  <c r="D104" i="7"/>
  <c r="G104" i="7" s="1"/>
  <c r="C103" i="7"/>
  <c r="B103" i="7"/>
  <c r="D102" i="7"/>
  <c r="G102" i="7" s="1"/>
  <c r="D101" i="7"/>
  <c r="G101" i="7" s="1"/>
  <c r="D100" i="7"/>
  <c r="G100" i="7" s="1"/>
  <c r="D99" i="7"/>
  <c r="G99" i="7" s="1"/>
  <c r="D98" i="7"/>
  <c r="G98" i="7" s="1"/>
  <c r="D97" i="7"/>
  <c r="G97" i="7" s="1"/>
  <c r="D96" i="7"/>
  <c r="G96" i="7" s="1"/>
  <c r="D95" i="7"/>
  <c r="G95" i="7" s="1"/>
  <c r="D94" i="7"/>
  <c r="G94" i="7" s="1"/>
  <c r="F93" i="7"/>
  <c r="E93" i="7"/>
  <c r="E84" i="7" s="1"/>
  <c r="C93" i="7"/>
  <c r="B93" i="7"/>
  <c r="D92" i="7"/>
  <c r="G92" i="7" s="1"/>
  <c r="D91" i="7"/>
  <c r="G91" i="7" s="1"/>
  <c r="D90" i="7"/>
  <c r="G90" i="7" s="1"/>
  <c r="D89" i="7"/>
  <c r="G89" i="7" s="1"/>
  <c r="D88" i="7"/>
  <c r="G88" i="7" s="1"/>
  <c r="D87" i="7"/>
  <c r="D85" i="7" s="1"/>
  <c r="D86" i="7"/>
  <c r="G86" i="7" s="1"/>
  <c r="F85" i="7"/>
  <c r="E85" i="7"/>
  <c r="C85" i="7"/>
  <c r="B85" i="7"/>
  <c r="B84" i="7" s="1"/>
  <c r="D82" i="7"/>
  <c r="G82" i="7" s="1"/>
  <c r="D81" i="7"/>
  <c r="G81" i="7" s="1"/>
  <c r="D80" i="7"/>
  <c r="G80" i="7" s="1"/>
  <c r="D79" i="7"/>
  <c r="G79" i="7" s="1"/>
  <c r="D78" i="7"/>
  <c r="G78" i="7" s="1"/>
  <c r="D77" i="7"/>
  <c r="G77" i="7" s="1"/>
  <c r="D76" i="7"/>
  <c r="G76" i="7" s="1"/>
  <c r="F75" i="7"/>
  <c r="E75" i="7"/>
  <c r="D75" i="7"/>
  <c r="C75" i="7"/>
  <c r="B75" i="7"/>
  <c r="D74" i="7"/>
  <c r="G74" i="7" s="1"/>
  <c r="D73" i="7"/>
  <c r="G73" i="7" s="1"/>
  <c r="D72" i="7"/>
  <c r="G72" i="7" s="1"/>
  <c r="F71" i="7"/>
  <c r="E71" i="7"/>
  <c r="D71" i="7"/>
  <c r="C71" i="7"/>
  <c r="B71" i="7"/>
  <c r="D70" i="7"/>
  <c r="G70" i="7" s="1"/>
  <c r="D69" i="7"/>
  <c r="G69" i="7" s="1"/>
  <c r="D68" i="7"/>
  <c r="G68" i="7" s="1"/>
  <c r="D67" i="7"/>
  <c r="G67" i="7" s="1"/>
  <c r="D66" i="7"/>
  <c r="G66" i="7" s="1"/>
  <c r="D65" i="7"/>
  <c r="G65" i="7" s="1"/>
  <c r="D64" i="7"/>
  <c r="G64" i="7" s="1"/>
  <c r="D63" i="7"/>
  <c r="G63" i="7" s="1"/>
  <c r="F62" i="7"/>
  <c r="E62" i="7"/>
  <c r="C62" i="7"/>
  <c r="B62" i="7"/>
  <c r="G61" i="7"/>
  <c r="D61" i="7"/>
  <c r="D60" i="7"/>
  <c r="D59" i="7"/>
  <c r="G59" i="7" s="1"/>
  <c r="F58" i="7"/>
  <c r="E58" i="7"/>
  <c r="C58" i="7"/>
  <c r="B58" i="7"/>
  <c r="D57" i="7"/>
  <c r="G57" i="7" s="1"/>
  <c r="D56" i="7"/>
  <c r="G56" i="7" s="1"/>
  <c r="G55" i="7"/>
  <c r="D55" i="7"/>
  <c r="D54" i="7"/>
  <c r="G54" i="7" s="1"/>
  <c r="D53" i="7"/>
  <c r="G53" i="7" s="1"/>
  <c r="D52" i="7"/>
  <c r="G52" i="7" s="1"/>
  <c r="D51" i="7"/>
  <c r="G51" i="7" s="1"/>
  <c r="D50" i="7"/>
  <c r="G50" i="7" s="1"/>
  <c r="D49" i="7"/>
  <c r="G49" i="7" s="1"/>
  <c r="F48" i="7"/>
  <c r="E48" i="7"/>
  <c r="C48" i="7"/>
  <c r="B48" i="7"/>
  <c r="G47" i="7"/>
  <c r="D47" i="7"/>
  <c r="D46" i="7"/>
  <c r="G46" i="7" s="1"/>
  <c r="G45" i="7"/>
  <c r="D45" i="7"/>
  <c r="D44" i="7"/>
  <c r="G44" i="7" s="1"/>
  <c r="D43" i="7"/>
  <c r="G43" i="7" s="1"/>
  <c r="D42" i="7"/>
  <c r="G42" i="7" s="1"/>
  <c r="D41" i="7"/>
  <c r="G41" i="7" s="1"/>
  <c r="D40" i="7"/>
  <c r="D39" i="7"/>
  <c r="G39" i="7" s="1"/>
  <c r="F38" i="7"/>
  <c r="E38" i="7"/>
  <c r="C38" i="7"/>
  <c r="B38" i="7"/>
  <c r="D37" i="7"/>
  <c r="G37" i="7" s="1"/>
  <c r="D36" i="7"/>
  <c r="G36" i="7" s="1"/>
  <c r="D35" i="7"/>
  <c r="G35" i="7" s="1"/>
  <c r="D34" i="7"/>
  <c r="G34" i="7" s="1"/>
  <c r="D33" i="7"/>
  <c r="G33" i="7" s="1"/>
  <c r="D32" i="7"/>
  <c r="G32" i="7" s="1"/>
  <c r="D31" i="7"/>
  <c r="G31" i="7" s="1"/>
  <c r="D30" i="7"/>
  <c r="D29" i="7"/>
  <c r="G29" i="7" s="1"/>
  <c r="F28" i="7"/>
  <c r="E28" i="7"/>
  <c r="C28" i="7"/>
  <c r="B28" i="7"/>
  <c r="D27" i="7"/>
  <c r="G27" i="7" s="1"/>
  <c r="D26" i="7"/>
  <c r="G26" i="7" s="1"/>
  <c r="D25" i="7"/>
  <c r="G25" i="7" s="1"/>
  <c r="D24" i="7"/>
  <c r="G24" i="7" s="1"/>
  <c r="D23" i="7"/>
  <c r="G23" i="7" s="1"/>
  <c r="D22" i="7"/>
  <c r="G22" i="7" s="1"/>
  <c r="D21" i="7"/>
  <c r="G21" i="7" s="1"/>
  <c r="D20" i="7"/>
  <c r="D18" i="7" s="1"/>
  <c r="D19" i="7"/>
  <c r="G19" i="7" s="1"/>
  <c r="F18" i="7"/>
  <c r="E18" i="7"/>
  <c r="C18" i="7"/>
  <c r="B18" i="7"/>
  <c r="D17" i="7"/>
  <c r="G17" i="7" s="1"/>
  <c r="D16" i="7"/>
  <c r="G16" i="7" s="1"/>
  <c r="D15" i="7"/>
  <c r="G15" i="7" s="1"/>
  <c r="D14" i="7"/>
  <c r="G14" i="7" s="1"/>
  <c r="D13" i="7"/>
  <c r="G13" i="7" s="1"/>
  <c r="D12" i="7"/>
  <c r="D11" i="7"/>
  <c r="G11" i="7" s="1"/>
  <c r="F10" i="7"/>
  <c r="E10" i="7"/>
  <c r="C10" i="7"/>
  <c r="B10" i="7"/>
  <c r="B9" i="7" s="1"/>
  <c r="B159" i="7" s="1"/>
  <c r="F43" i="9" l="1"/>
  <c r="D61" i="9"/>
  <c r="D43" i="9" s="1"/>
  <c r="F77" i="9"/>
  <c r="G44" i="9"/>
  <c r="E9" i="9"/>
  <c r="E77" i="9" s="1"/>
  <c r="D27" i="9"/>
  <c r="C9" i="9"/>
  <c r="C77" i="9" s="1"/>
  <c r="D19" i="9"/>
  <c r="G9" i="8"/>
  <c r="D9" i="8"/>
  <c r="D123" i="7"/>
  <c r="F84" i="7"/>
  <c r="C84" i="7"/>
  <c r="D58" i="7"/>
  <c r="D38" i="7"/>
  <c r="D28" i="7"/>
  <c r="E9" i="7"/>
  <c r="E159" i="7" s="1"/>
  <c r="F9" i="7"/>
  <c r="C9" i="7"/>
  <c r="D10" i="7"/>
  <c r="G10" i="9"/>
  <c r="G19" i="9"/>
  <c r="G27" i="9"/>
  <c r="G55" i="9"/>
  <c r="G53" i="9" s="1"/>
  <c r="G63" i="9"/>
  <c r="G61" i="9" s="1"/>
  <c r="G73" i="9"/>
  <c r="G71" i="9" s="1"/>
  <c r="D10" i="9"/>
  <c r="G48" i="7"/>
  <c r="G93" i="7"/>
  <c r="G71" i="7"/>
  <c r="G75" i="7"/>
  <c r="G103" i="7"/>
  <c r="G146" i="7"/>
  <c r="G150" i="7"/>
  <c r="G62" i="7"/>
  <c r="G137" i="7"/>
  <c r="D150" i="7"/>
  <c r="G12" i="7"/>
  <c r="G10" i="7" s="1"/>
  <c r="G20" i="7"/>
  <c r="G18" i="7" s="1"/>
  <c r="G30" i="7"/>
  <c r="G28" i="7" s="1"/>
  <c r="G40" i="7"/>
  <c r="G38" i="7" s="1"/>
  <c r="G60" i="7"/>
  <c r="G58" i="7" s="1"/>
  <c r="G87" i="7"/>
  <c r="G85" i="7" s="1"/>
  <c r="G115" i="7"/>
  <c r="G113" i="7" s="1"/>
  <c r="G125" i="7"/>
  <c r="G123" i="7" s="1"/>
  <c r="G135" i="7"/>
  <c r="G133" i="7" s="1"/>
  <c r="D48" i="7"/>
  <c r="D62" i="7"/>
  <c r="D93" i="7"/>
  <c r="D103" i="7"/>
  <c r="D137" i="7"/>
  <c r="G43" i="9" l="1"/>
  <c r="D9" i="9"/>
  <c r="D77" i="9" s="1"/>
  <c r="D84" i="7"/>
  <c r="F159" i="7"/>
  <c r="G84" i="7"/>
  <c r="C159" i="7"/>
  <c r="D9" i="7"/>
  <c r="D159" i="7" s="1"/>
  <c r="G9" i="9"/>
  <c r="G9" i="7"/>
  <c r="G77" i="9" l="1"/>
  <c r="G159" i="7"/>
  <c r="G68" i="6"/>
  <c r="D68" i="6"/>
  <c r="G67" i="6"/>
  <c r="F67" i="6"/>
  <c r="E67" i="6"/>
  <c r="D67" i="6"/>
  <c r="C67" i="6"/>
  <c r="B67" i="6"/>
  <c r="G63" i="6"/>
  <c r="D63" i="6"/>
  <c r="G62" i="6"/>
  <c r="D62" i="6"/>
  <c r="G61" i="6"/>
  <c r="D61" i="6"/>
  <c r="G60" i="6"/>
  <c r="D60" i="6"/>
  <c r="F59" i="6"/>
  <c r="G59" i="6" s="1"/>
  <c r="E59" i="6"/>
  <c r="D59" i="6"/>
  <c r="C59" i="6"/>
  <c r="B59" i="6"/>
  <c r="G58" i="6"/>
  <c r="D58" i="6"/>
  <c r="G57" i="6"/>
  <c r="D57" i="6"/>
  <c r="G56" i="6"/>
  <c r="D56" i="6"/>
  <c r="D54" i="6" s="1"/>
  <c r="G55" i="6"/>
  <c r="D55" i="6"/>
  <c r="F54" i="6"/>
  <c r="G54" i="6" s="1"/>
  <c r="E54" i="6"/>
  <c r="C54" i="6"/>
  <c r="B54" i="6"/>
  <c r="B65" i="6" s="1"/>
  <c r="G53" i="6"/>
  <c r="D53" i="6"/>
  <c r="G52" i="6"/>
  <c r="D52" i="6"/>
  <c r="G51" i="6"/>
  <c r="D51" i="6"/>
  <c r="G50" i="6"/>
  <c r="D50" i="6"/>
  <c r="G49" i="6"/>
  <c r="D49" i="6"/>
  <c r="G48" i="6"/>
  <c r="D48" i="6"/>
  <c r="G47" i="6"/>
  <c r="D47" i="6"/>
  <c r="G46" i="6"/>
  <c r="D46" i="6"/>
  <c r="F45" i="6"/>
  <c r="G45" i="6" s="1"/>
  <c r="E45" i="6"/>
  <c r="D45" i="6"/>
  <c r="C45" i="6"/>
  <c r="B45" i="6"/>
  <c r="C41" i="6"/>
  <c r="B41" i="6"/>
  <c r="B70" i="6" s="1"/>
  <c r="G39" i="6"/>
  <c r="D39" i="6"/>
  <c r="G38" i="6"/>
  <c r="D38" i="6"/>
  <c r="G37" i="6"/>
  <c r="F37" i="6"/>
  <c r="E37" i="6"/>
  <c r="D37" i="6"/>
  <c r="C37" i="6"/>
  <c r="B37" i="6"/>
  <c r="G36" i="6"/>
  <c r="D36" i="6"/>
  <c r="G35" i="6"/>
  <c r="F35" i="6"/>
  <c r="E35" i="6"/>
  <c r="D35" i="6"/>
  <c r="C35" i="6"/>
  <c r="B35" i="6"/>
  <c r="G33" i="6"/>
  <c r="D33" i="6"/>
  <c r="G32" i="6"/>
  <c r="D32" i="6"/>
  <c r="G31" i="6"/>
  <c r="D31" i="6"/>
  <c r="G30" i="6"/>
  <c r="D30" i="6"/>
  <c r="G29" i="6"/>
  <c r="D29" i="6"/>
  <c r="G28" i="6"/>
  <c r="F28" i="6"/>
  <c r="E28" i="6"/>
  <c r="D28" i="6"/>
  <c r="C28" i="6"/>
  <c r="B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D16" i="6" s="1"/>
  <c r="G17" i="6"/>
  <c r="D17" i="6"/>
  <c r="F16" i="6"/>
  <c r="G16" i="6" s="1"/>
  <c r="E16" i="6"/>
  <c r="E41" i="6" s="1"/>
  <c r="C16" i="6"/>
  <c r="B16" i="6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E65" i="6" l="1"/>
  <c r="E70" i="6" s="1"/>
  <c r="G41" i="6"/>
  <c r="F41" i="6"/>
  <c r="C65" i="6"/>
  <c r="D41" i="6"/>
  <c r="D65" i="6"/>
  <c r="D70" i="6" s="1"/>
  <c r="C70" i="6"/>
  <c r="F65" i="6"/>
  <c r="G65" i="6" s="1"/>
  <c r="G70" i="6" s="1"/>
  <c r="G42" i="6"/>
  <c r="F70" i="6" l="1"/>
  <c r="A5" i="10" l="1"/>
  <c r="A5" i="9"/>
  <c r="A5" i="8"/>
  <c r="A5" i="7"/>
  <c r="A2" i="15"/>
  <c r="A2" i="14" l="1"/>
  <c r="A2" i="13"/>
  <c r="A2" i="12"/>
  <c r="A2" i="11"/>
  <c r="A2" i="10"/>
  <c r="A2" i="9"/>
  <c r="A2" i="8"/>
  <c r="A2" i="7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C9" i="10" s="1"/>
  <c r="D12" i="10"/>
  <c r="D9" i="10" s="1"/>
  <c r="E12" i="10"/>
  <c r="E9" i="10" s="1"/>
  <c r="F12" i="10"/>
  <c r="F9" i="10" l="1"/>
  <c r="B12" i="10"/>
  <c r="B9" i="10" s="1"/>
  <c r="C40" i="8"/>
  <c r="D40" i="8"/>
  <c r="E40" i="8"/>
  <c r="E48" i="8" s="1"/>
  <c r="F40" i="8"/>
  <c r="F48" i="8" s="1"/>
  <c r="G40" i="8"/>
  <c r="B40" i="8"/>
  <c r="G74" i="6"/>
  <c r="G73" i="6"/>
  <c r="G75" i="6" s="1"/>
  <c r="F75" i="6"/>
  <c r="E75" i="6"/>
  <c r="D75" i="6"/>
  <c r="C75" i="6"/>
  <c r="B75" i="6"/>
  <c r="B48" i="8" l="1"/>
  <c r="D48" i="8"/>
  <c r="C48" i="8"/>
  <c r="G48" i="8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8" i="10"/>
  <c r="G19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6" i="10" l="1"/>
  <c r="G12" i="10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<sst xmlns="http://schemas.openxmlformats.org/spreadsheetml/2006/main" count="580" uniqueCount="362">
  <si>
    <t>(PESOS)</t>
  </si>
  <si>
    <t>Concepto (c)</t>
  </si>
  <si>
    <t>*</t>
  </si>
  <si>
    <t>Devengado</t>
  </si>
  <si>
    <t>Pagado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</si>
  <si>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</si>
  <si>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</si>
  <si>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</si>
  <si>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</si>
  <si>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</si>
  <si>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</si>
  <si>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</si>
  <si>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</si>
  <si>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</si>
  <si>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</si>
  <si>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</si>
  <si>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</si>
  <si>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</si>
  <si>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</si>
  <si>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</si>
  <si>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</si>
  <si>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</si>
  <si>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</si>
  <si>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</si>
  <si>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</si>
  <si>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</si>
  <si>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</si>
  <si>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</si>
  <si>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</si>
  <si>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</si>
  <si>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</si>
  <si>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</si>
  <si>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</si>
  <si>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</si>
  <si>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</si>
  <si>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</si>
  <si>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</si>
  <si>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</si>
  <si>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</si>
  <si>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</si>
  <si>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</si>
  <si>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</si>
  <si>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</si>
  <si>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</si>
  <si>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</si>
  <si>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</si>
  <si>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</si>
  <si>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</si>
  <si>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</si>
  <si>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</si>
  <si>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</si>
  <si>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</si>
  <si>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</si>
  <si>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</si>
  <si>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</si>
  <si>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</si>
  <si>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</si>
  <si>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</si>
  <si>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</si>
  <si>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</si>
  <si>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</si>
  <si>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</si>
  <si>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</si>
  <si>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</si>
  <si>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</si>
  <si>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</si>
  <si>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</si>
  <si>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</si>
  <si>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</si>
  <si>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</si>
  <si>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</si>
  <si>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</si>
  <si>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</si>
  <si>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</si>
  <si>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</si>
  <si>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</si>
  <si>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</si>
  <si>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</si>
  <si>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</si>
  <si>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</si>
  <si>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</si>
  <si>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</si>
  <si>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</si>
  <si>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</si>
  <si>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</si>
  <si>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</si>
  <si>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</si>
  <si>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</si>
  <si>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</si>
  <si>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</si>
  <si>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</si>
  <si>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</si>
  <si>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</si>
  <si>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</si>
  <si>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</si>
  <si>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</si>
  <si>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</si>
  <si>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</si>
  <si>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</si>
  <si>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</si>
  <si>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</si>
  <si>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</si>
  <si>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</si>
  <si>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</si>
  <si>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</si>
  <si>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</si>
  <si>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</si>
  <si>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</si>
  <si>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</si>
  <si>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</si>
  <si>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</si>
  <si>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</si>
  <si>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</si>
  <si>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</si>
  <si>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</si>
  <si>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</si>
  <si>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</si>
  <si>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</si>
  <si>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</si>
  <si>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</si>
  <si>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</si>
  <si>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</si>
  <si>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</si>
  <si>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</si>
  <si>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</si>
  <si>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</si>
  <si>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</si>
  <si>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</si>
  <si>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</si>
  <si>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</si>
  <si>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</si>
  <si>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</si>
  <si>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</si>
  <si>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</si>
  <si>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</si>
  <si>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</si>
  <si>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</si>
  <si>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</si>
  <si>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</si>
  <si>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</si>
  <si>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</si>
  <si>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</si>
  <si>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</si>
  <si>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</si>
  <si>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</si>
  <si>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</si>
  <si>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</si>
  <si>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</si>
  <si>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</si>
  <si>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</si>
  <si>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</si>
  <si>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</si>
  <si>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</si>
  <si>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</si>
  <si>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</si>
  <si>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</si>
  <si>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</si>
  <si>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</si>
  <si>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</si>
  <si>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</si>
  <si>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</si>
  <si>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</si>
  <si>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</si>
  <si>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</si>
  <si>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</si>
  <si>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</si>
  <si>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</si>
  <si>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</si>
  <si>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</si>
  <si>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</si>
  <si>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</si>
  <si>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</si>
  <si>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</si>
  <si>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</si>
  <si>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</si>
  <si>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</si>
  <si>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</si>
  <si>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</si>
  <si>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</si>
  <si>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</si>
  <si>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</si>
  <si>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</si>
  <si>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</si>
  <si>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</si>
  <si>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</si>
  <si>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</si>
  <si>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</si>
  <si>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</si>
  <si>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</si>
  <si>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</si>
  <si>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</si>
  <si>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</si>
  <si>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</si>
  <si>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</si>
  <si>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</si>
  <si>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</si>
  <si>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</si>
  <si>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</si>
  <si>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</si>
  <si>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</si>
  <si>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</si>
  <si>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</si>
  <si>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</si>
  <si>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</si>
  <si>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</si>
  <si>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</si>
  <si>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</si>
  <si>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</si>
  <si>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</si>
  <si>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</si>
  <si>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</si>
  <si>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</si>
  <si>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</si>
  <si>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</si>
  <si>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</si>
  <si>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</si>
  <si>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</si>
  <si>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</si>
  <si>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</si>
  <si>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</si>
  <si>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</si>
  <si>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</si>
  <si>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</si>
  <si>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</si>
  <si>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</si>
  <si>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</si>
  <si>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</si>
  <si>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</si>
  <si>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</si>
  <si>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</si>
  <si>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</si>
  <si>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</si>
  <si>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</si>
  <si>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</si>
  <si>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</si>
  <si>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</si>
  <si>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</si>
  <si>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</si>
  <si>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</si>
  <si>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</si>
  <si>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</si>
  <si>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</si>
  <si>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</si>
  <si>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</si>
  <si>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</si>
  <si>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</si>
  <si>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</si>
  <si>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</si>
  <si>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</si>
  <si>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</si>
  <si>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</si>
  <si>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</si>
  <si>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</si>
  <si>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</si>
  <si>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</si>
  <si>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</si>
  <si>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</si>
  <si>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</si>
  <si>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</si>
  <si>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</si>
  <si>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</si>
  <si>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</si>
  <si>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</si>
  <si>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</si>
  <si>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</si>
  <si>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</si>
  <si>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</si>
  <si>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</si>
  <si>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</si>
  <si>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</si>
  <si>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</si>
  <si>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</si>
  <si>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</si>
  <si>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</si>
  <si>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</si>
  <si>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</si>
  <si>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</si>
  <si>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</si>
  <si>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</si>
  <si>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</si>
  <si>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</si>
  <si>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</si>
  <si>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</si>
  <si>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</si>
  <si>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</si>
  <si>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</si>
  <si>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</si>
  <si>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</si>
  <si>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</si>
  <si>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</si>
  <si>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</si>
  <si>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</si>
  <si>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</si>
  <si>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</si>
  <si>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</si>
  <si>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</si>
  <si>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</si>
  <si>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</si>
  <si>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</si>
  <si>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</si>
  <si>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</si>
  <si>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</si>
  <si>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</si>
  <si>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</si>
  <si>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</si>
  <si>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</si>
  <si>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</si>
  <si>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</si>
  <si>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</si>
  <si>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</si>
  <si>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</si>
  <si>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</si>
  <si>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</si>
  <si>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</si>
  <si>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</si>
  <si>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</si>
  <si>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</si>
  <si>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</si>
  <si>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</si>
  <si>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</si>
  <si>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</si>
  <si>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</si>
  <si>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</si>
  <si>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</si>
  <si>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</si>
  <si>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</si>
  <si>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</si>
  <si>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</si>
  <si>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</si>
  <si>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</si>
  <si>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</si>
  <si>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31111M360010100 SINDICOS Y REGIDORES</t>
  </si>
  <si>
    <t>31111M360020100 DESPACHO DE LA PRESIDENCIA</t>
  </si>
  <si>
    <t>31111M360030100 DESPACHO DEL SECRETARIO DEL AYUNTAMIENTO</t>
  </si>
  <si>
    <t>31111M360030200 DELEGACIONES</t>
  </si>
  <si>
    <t>31111M360040000 TESORERIA MUNICIPAL</t>
  </si>
  <si>
    <t>31111M360050000 CONTRALORIA MUNICIPAL</t>
  </si>
  <si>
    <t>31111M360070000 DIRECCION OBRAS PUBLICAS</t>
  </si>
  <si>
    <t>31111M360080000 DIRECCION DESERROLLO SOCIAL</t>
  </si>
  <si>
    <t>31111M360090000 DIRECCION DESARROLLO RURAL</t>
  </si>
  <si>
    <t>31111M360100000 DIRECCION DE EDUCACION</t>
  </si>
  <si>
    <t>31111M360110000 DIRECCION DEPORTES Y ATENCION JUVENTUD</t>
  </si>
  <si>
    <t>31111M360120000 COORD. UNIDAD DE ACCESO A LA INFORMACION</t>
  </si>
  <si>
    <t>31111M360130100 DIRECCION DE SERVICIOS MUNICIPALES</t>
  </si>
  <si>
    <t>31111M360130200 DEPARTAMENTO LIMPIA</t>
  </si>
  <si>
    <t>31111M360130300 DEPARTAMENTO PARQUES Y JARDINES</t>
  </si>
  <si>
    <t>31111M360130400 DEPARTAMENTO DE RASTRO</t>
  </si>
  <si>
    <t>31111M360130500 DEPARTAMENTO ALUMBRADO PUBLICO</t>
  </si>
  <si>
    <t>31111M360130600 DEPARTAMENTO DE PANTEONES</t>
  </si>
  <si>
    <t>31111M360140000 JUBILADOS</t>
  </si>
  <si>
    <t>31111M360150100 DIRECCION DE SEGURIDAD PUBLICA</t>
  </si>
  <si>
    <t>31111M360160000 DIRECCION IMPUESTO INMOBILIARIO</t>
  </si>
  <si>
    <t>31111M360170000 DIRECCION DE RECUSOS HUM Y EVENTOS ESPEC</t>
  </si>
  <si>
    <t>31111M360180000 DIRECCION DE DESARROLLO ECONOMICO</t>
  </si>
  <si>
    <t>31111M360190000 DIRECCION DE ATENCION A LA MUJER</t>
  </si>
  <si>
    <t>31111M360220000 DIRECCION DE PLANEACION</t>
  </si>
  <si>
    <t>31111M360230000 COORDINACION DE PROMTORIA</t>
  </si>
  <si>
    <t>31111M360900100 DIF</t>
  </si>
  <si>
    <t>31111M360900200 CASA DE LA CULTURA</t>
  </si>
  <si>
    <t>31111M360900300 SISTEMA DE AGUA POTABLE Y ALCANTARILLADO</t>
  </si>
  <si>
    <t>Del 1 de Enero al 30 de Junio de 2023 (b)</t>
  </si>
  <si>
    <t>MUNICIPIO DE SANTIAGO MARAVATIO,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</si>
</sst>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1" fillId="0" borderId="0"/>
    <xf numFmtId="0" fontId="15" fillId="0" borderId="0"/>
    <xf numFmtId="0" fontId="16" fillId="0" borderId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12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4" fillId="2" borderId="9" xfId="3" applyFont="1" applyFill="1" applyBorder="1" applyAlignment="1">
      <alignment horizontal="centerContinuous" vertical="center"/>
    </xf>
    <xf numFmtId="0" fontId="13" fillId="2" borderId="10" xfId="3" applyFont="1" applyFill="1" applyBorder="1" applyAlignment="1">
      <alignment horizontal="centerContinuous" vertical="center"/>
    </xf>
    <xf numFmtId="0" fontId="13" fillId="2" borderId="11" xfId="3" applyFont="1" applyFill="1" applyBorder="1" applyAlignment="1">
      <alignment horizontal="centerContinuous" vertical="center"/>
    </xf>
    <xf numFmtId="43" fontId="1" fillId="0" borderId="14" xfId="1" applyFont="1" applyFill="1" applyBorder="1" applyAlignment="1" applyProtection="1">
      <alignment vertical="center"/>
      <protection locked="0"/>
    </xf>
    <xf numFmtId="43" fontId="0" fillId="0" borderId="14" xfId="1" applyFont="1" applyFill="1" applyBorder="1" applyAlignment="1" applyProtection="1">
      <alignment vertical="center"/>
      <protection locked="0"/>
    </xf>
    <xf numFmtId="43" fontId="2" fillId="0" borderId="14" xfId="1" applyFont="1" applyFill="1" applyBorder="1" applyAlignment="1" applyProtection="1">
      <alignment vertical="center"/>
      <protection locked="0"/>
    </xf>
    <xf numFmtId="43" fontId="0" fillId="2" borderId="16" xfId="1" applyFont="1" applyFill="1" applyBorder="1" applyAlignment="1">
      <alignment vertical="center"/>
    </xf>
    <xf numFmtId="43" fontId="0" fillId="0" borderId="14" xfId="1" applyFont="1" applyFill="1" applyBorder="1" applyAlignment="1">
      <alignment vertical="center"/>
    </xf>
    <xf numFmtId="43" fontId="2" fillId="3" borderId="14" xfId="1" applyFont="1" applyFill="1" applyBorder="1" applyAlignment="1" applyProtection="1">
      <alignment vertical="center"/>
      <protection locked="0"/>
    </xf>
    <xf numFmtId="43" fontId="0" fillId="3" borderId="14" xfId="1" applyFont="1" applyFill="1" applyBorder="1" applyAlignment="1" applyProtection="1">
      <alignment vertical="center"/>
      <protection locked="0"/>
    </xf>
    <xf numFmtId="43" fontId="1" fillId="3" borderId="14" xfId="1" applyFont="1" applyFill="1" applyBorder="1" applyAlignment="1" applyProtection="1">
      <alignment vertical="center"/>
      <protection locked="0"/>
    </xf>
    <xf numFmtId="43" fontId="0" fillId="3" borderId="14" xfId="1" applyFont="1" applyFill="1" applyBorder="1" applyAlignment="1">
      <alignment vertical="center"/>
    </xf>
    <xf numFmtId="43" fontId="2" fillId="0" borderId="6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1" fillId="0" borderId="8" xfId="1" applyFont="1" applyFill="1" applyBorder="1" applyAlignment="1" applyProtection="1">
      <alignment vertical="center"/>
      <protection locked="0"/>
    </xf>
    <xf numFmtId="43" fontId="2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 wrapText="1"/>
      <protection locked="0"/>
    </xf>
    <xf numFmtId="43" fontId="0" fillId="0" borderId="8" xfId="1" applyFont="1" applyFill="1" applyBorder="1" applyAlignment="1">
      <alignment vertical="center"/>
    </xf>
    <xf numFmtId="43" fontId="2" fillId="0" borderId="8" xfId="1" applyFont="1" applyFill="1" applyBorder="1" applyAlignment="1" applyProtection="1">
      <alignment horizontal="right" vertical="center"/>
      <protection locked="0"/>
    </xf>
    <xf numFmtId="43" fontId="1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" fontId="1" fillId="0" borderId="14" xfId="1" applyNumberFormat="1" applyFont="1" applyFill="1" applyBorder="1" applyAlignment="1" applyProtection="1">
      <alignment vertical="center"/>
      <protection locked="0"/>
    </xf>
    <xf numFmtId="4" fontId="0" fillId="0" borderId="14" xfId="1" applyNumberFormat="1" applyFont="1" applyFill="1" applyBorder="1" applyAlignment="1" applyProtection="1">
      <alignment vertical="center"/>
      <protection locked="0"/>
    </xf>
    <xf numFmtId="164" fontId="1" fillId="3" borderId="14" xfId="6" applyNumberFormat="1" applyFont="1" applyFill="1" applyBorder="1" applyAlignment="1" applyProtection="1">
      <alignment vertical="center"/>
      <protection locked="0"/>
    </xf>
    <xf numFmtId="164" fontId="0" fillId="3" borderId="14" xfId="6" applyNumberFormat="1" applyFont="1" applyFill="1" applyBorder="1" applyAlignment="1" applyProtection="1">
      <alignment vertical="center"/>
      <protection locked="0"/>
    </xf>
    <xf numFmtId="164" fontId="1" fillId="0" borderId="14" xfId="6" applyNumberFormat="1" applyFont="1" applyFill="1" applyBorder="1" applyAlignment="1" applyProtection="1">
      <alignment vertical="center"/>
      <protection locked="0"/>
    </xf>
    <xf numFmtId="164" fontId="0" fillId="0" borderId="8" xfId="6" applyNumberFormat="1" applyFont="1" applyFill="1" applyBorder="1" applyAlignment="1" applyProtection="1">
      <alignment vertical="center"/>
      <protection locked="0"/>
    </xf>
    <xf numFmtId="164" fontId="1" fillId="0" borderId="8" xfId="6" applyNumberFormat="1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7">
    <cellStyle name="Millares" xfId="1" builtinId="3"/>
    <cellStyle name="Millares 2" xfId="6" xr:uid="{84A4FDA7-C6BD-4B76-B697-2B58FBF5C6B9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5" xr:uid="{51A14603-4671-462C-9407-4CF6A68D998A}"/>
    <cellStyle name="Normal 3" xfId="4" xr:uid="{ED56DAD2-F2E6-4235-BF4E-3780012979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187993</xdr:rowOff>
    </xdr:from>
    <xdr:to>
      <xdr:col>7</xdr:col>
      <xdr:colOff>401053</xdr:colOff>
      <xdr:row>93</xdr:row>
      <xdr:rowOff>50131</xdr:rowOff>
    </xdr:to>
    <xdr:grpSp>
      <xdr:nvGrpSpPr>
        <xdr:cNvPr id="2" name="14 Grupo">
          <a:extLst>
            <a:ext uri="{FF2B5EF4-FFF2-40B4-BE49-F238E27FC236}">
              <a16:creationId xmlns:a16="http://schemas.microsoft.com/office/drawing/2014/main" id="{ED907D6E-6000-2316-C629-A1EE5F0DCAFA}"/>
            </a:ext>
          </a:extLst>
        </xdr:cNvPr>
        <xdr:cNvGrpSpPr/>
      </xdr:nvGrpSpPr>
      <xdr:grpSpPr>
        <a:xfrm>
          <a:off x="0" y="17520986"/>
          <a:ext cx="13385132" cy="1554079"/>
          <a:chOff x="0" y="0"/>
          <a:chExt cx="8257057" cy="752475"/>
        </a:xfrm>
      </xdr:grpSpPr>
      <xdr:grpSp>
        <xdr:nvGrpSpPr>
          <xdr:cNvPr id="3" name="12 Grupo">
            <a:extLst>
              <a:ext uri="{FF2B5EF4-FFF2-40B4-BE49-F238E27FC236}">
                <a16:creationId xmlns:a16="http://schemas.microsoft.com/office/drawing/2014/main" id="{FEBDD1FC-AB96-323F-B621-B6E7DAE2DB26}"/>
              </a:ext>
            </a:extLst>
          </xdr:cNvPr>
          <xdr:cNvGrpSpPr/>
        </xdr:nvGrpSpPr>
        <xdr:grpSpPr>
          <a:xfrm>
            <a:off x="0" y="0"/>
            <a:ext cx="8257057" cy="752475"/>
            <a:chOff x="0" y="0"/>
            <a:chExt cx="8257057" cy="752475"/>
          </a:xfrm>
        </xdr:grpSpPr>
        <xdr:grpSp>
          <xdr:nvGrpSpPr>
            <xdr:cNvPr id="5" name="10 Grupo">
              <a:extLst>
                <a:ext uri="{FF2B5EF4-FFF2-40B4-BE49-F238E27FC236}">
                  <a16:creationId xmlns:a16="http://schemas.microsoft.com/office/drawing/2014/main" id="{8C7A8A1B-A5E3-5CD1-17A3-2A6988235663}"/>
                </a:ext>
              </a:extLst>
            </xdr:cNvPr>
            <xdr:cNvGrpSpPr/>
          </xdr:nvGrpSpPr>
          <xdr:grpSpPr>
            <a:xfrm>
              <a:off x="0" y="0"/>
              <a:ext cx="8257057" cy="752475"/>
              <a:chOff x="0" y="0"/>
              <a:chExt cx="8257057" cy="752475"/>
            </a:xfrm>
          </xdr:grpSpPr>
          <xdr:sp macro="" textlink="">
            <xdr:nvSpPr>
              <xdr:cNvPr id="8" name="1 Rectángulo redondeado">
                <a:extLst>
                  <a:ext uri="{FF2B5EF4-FFF2-40B4-BE49-F238E27FC236}">
                    <a16:creationId xmlns:a16="http://schemas.microsoft.com/office/drawing/2014/main" id="{7AF11B7E-6EDE-4735-2BE9-A9D71307177B}"/>
                  </a:ext>
                </a:extLst>
              </xdr:cNvPr>
              <xdr:cNvSpPr/>
            </xdr:nvSpPr>
            <xdr:spPr>
              <a:xfrm>
                <a:off x="0" y="66675"/>
                <a:ext cx="2752725" cy="685800"/>
              </a:xfrm>
              <a:prstGeom prst="roundRect">
                <a:avLst>
                  <a:gd name="adj" fmla="val 8334"/>
                </a:avLst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José Guadalupe Paniagua Cardoso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Presidente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9" name="3 Rectángulo redondeado">
                <a:extLst>
                  <a:ext uri="{FF2B5EF4-FFF2-40B4-BE49-F238E27FC236}">
                    <a16:creationId xmlns:a16="http://schemas.microsoft.com/office/drawing/2014/main" id="{22219962-D91D-576D-69C3-6B43C4A489F9}"/>
                  </a:ext>
                </a:extLst>
              </xdr:cNvPr>
              <xdr:cNvSpPr/>
            </xdr:nvSpPr>
            <xdr:spPr>
              <a:xfrm>
                <a:off x="172402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Mayra Cardoso Hernández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Regidora. Presidenta CHPyCP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0" name="7 Rectángulo redondeado">
                <a:extLst>
                  <a:ext uri="{FF2B5EF4-FFF2-40B4-BE49-F238E27FC236}">
                    <a16:creationId xmlns:a16="http://schemas.microsoft.com/office/drawing/2014/main" id="{D7841BBB-2B2B-CC59-375F-26756880A791}"/>
                  </a:ext>
                </a:extLst>
              </xdr:cNvPr>
              <xdr:cNvSpPr/>
            </xdr:nvSpPr>
            <xdr:spPr>
              <a:xfrm>
                <a:off x="4018432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C.P. Andrea Centeno Cardoso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Tesorera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</xdr:grpSp>
        <xdr:cxnSp macro="">
          <xdr:nvCxnSpPr>
            <xdr:cNvPr id="6" name="9 Conector recto">
              <a:extLst>
                <a:ext uri="{FF2B5EF4-FFF2-40B4-BE49-F238E27FC236}">
                  <a16:creationId xmlns:a16="http://schemas.microsoft.com/office/drawing/2014/main" id="{CA394B2B-4699-E4F6-C466-B683BE460BB7}"/>
                </a:ext>
              </a:extLst>
            </xdr:cNvPr>
            <xdr:cNvCxnSpPr/>
          </xdr:nvCxnSpPr>
          <xdr:spPr>
            <a:xfrm>
              <a:off x="5143500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" name="11 Conector recto">
              <a:extLst>
                <a:ext uri="{FF2B5EF4-FFF2-40B4-BE49-F238E27FC236}">
                  <a16:creationId xmlns:a16="http://schemas.microsoft.com/office/drawing/2014/main" id="{81CB63B3-754D-4B6F-C725-563FACC1CA6F}"/>
                </a:ext>
              </a:extLst>
            </xdr:cNvPr>
            <xdr:cNvCxnSpPr/>
          </xdr:nvCxnSpPr>
          <xdr:spPr>
            <a:xfrm>
              <a:off x="257174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4" name="13 Conector recto">
            <a:extLst>
              <a:ext uri="{FF2B5EF4-FFF2-40B4-BE49-F238E27FC236}">
                <a16:creationId xmlns:a16="http://schemas.microsoft.com/office/drawing/2014/main" id="{23E84524-F964-9DFE-5A00-374A5B42F4F0}"/>
              </a:ext>
            </a:extLst>
          </xdr:cNvPr>
          <xdr:cNvCxnSpPr/>
        </xdr:nvCxnSpPr>
        <xdr:spPr>
          <a:xfrm>
            <a:off x="2752725" y="228600"/>
            <a:ext cx="2209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150395</xdr:colOff>
      <xdr:row>1</xdr:row>
      <xdr:rowOff>162927</xdr:rowOff>
    </xdr:from>
    <xdr:to>
      <xdr:col>0</xdr:col>
      <xdr:colOff>1063525</xdr:colOff>
      <xdr:row>5</xdr:row>
      <xdr:rowOff>230104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7CEAB47-8327-2025-D031-C02EF29813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150395" y="676776"/>
          <a:ext cx="913130" cy="8191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187993</xdr:colOff>
      <xdr:row>1</xdr:row>
      <xdr:rowOff>112796</xdr:rowOff>
    </xdr:from>
    <xdr:to>
      <xdr:col>6</xdr:col>
      <xdr:colOff>1102894</xdr:colOff>
      <xdr:row>5</xdr:row>
      <xdr:rowOff>172954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3869B49-6B51-A1AF-BDA0-96A53433AD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4868" y="626645"/>
          <a:ext cx="914901" cy="8121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918883</xdr:colOff>
      <xdr:row>1</xdr:row>
      <xdr:rowOff>134470</xdr:rowOff>
    </xdr:from>
    <xdr:to>
      <xdr:col>6</xdr:col>
      <xdr:colOff>840441</xdr:colOff>
      <xdr:row>5</xdr:row>
      <xdr:rowOff>337680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424519-9D20-93D8-8F48-409DABB1C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1265" y="649941"/>
          <a:ext cx="1008529" cy="9652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145676</xdr:colOff>
      <xdr:row>1</xdr:row>
      <xdr:rowOff>112058</xdr:rowOff>
    </xdr:from>
    <xdr:to>
      <xdr:col>0</xdr:col>
      <xdr:colOff>1322293</xdr:colOff>
      <xdr:row>5</xdr:row>
      <xdr:rowOff>358588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130B08A-7DE3-13F0-6E7A-9723B5E3C2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145676" y="627529"/>
          <a:ext cx="1176617" cy="100853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8</xdr:col>
      <xdr:colOff>705971</xdr:colOff>
      <xdr:row>172</xdr:row>
      <xdr:rowOff>134470</xdr:rowOff>
    </xdr:to>
    <xdr:grpSp>
      <xdr:nvGrpSpPr>
        <xdr:cNvPr id="4" name="14 Grupo">
          <a:extLst>
            <a:ext uri="{FF2B5EF4-FFF2-40B4-BE49-F238E27FC236}">
              <a16:creationId xmlns:a16="http://schemas.microsoft.com/office/drawing/2014/main" id="{E4D10878-9566-1160-8611-761E7275E984}"/>
            </a:ext>
          </a:extLst>
        </xdr:cNvPr>
        <xdr:cNvGrpSpPr/>
      </xdr:nvGrpSpPr>
      <xdr:grpSpPr>
        <a:xfrm>
          <a:off x="0" y="32418618"/>
          <a:ext cx="12808324" cy="1277470"/>
          <a:chOff x="0" y="0"/>
          <a:chExt cx="8257057" cy="752475"/>
        </a:xfrm>
      </xdr:grpSpPr>
      <xdr:grpSp>
        <xdr:nvGrpSpPr>
          <xdr:cNvPr id="5" name="12 Grupo">
            <a:extLst>
              <a:ext uri="{FF2B5EF4-FFF2-40B4-BE49-F238E27FC236}">
                <a16:creationId xmlns:a16="http://schemas.microsoft.com/office/drawing/2014/main" id="{FECD4DA5-9AB5-AE70-1651-A918DEBAEF0A}"/>
              </a:ext>
            </a:extLst>
          </xdr:cNvPr>
          <xdr:cNvGrpSpPr/>
        </xdr:nvGrpSpPr>
        <xdr:grpSpPr>
          <a:xfrm>
            <a:off x="0" y="0"/>
            <a:ext cx="8257057" cy="752475"/>
            <a:chOff x="0" y="0"/>
            <a:chExt cx="8257057" cy="752475"/>
          </a:xfrm>
        </xdr:grpSpPr>
        <xdr:grpSp>
          <xdr:nvGrpSpPr>
            <xdr:cNvPr id="7" name="10 Grupo">
              <a:extLst>
                <a:ext uri="{FF2B5EF4-FFF2-40B4-BE49-F238E27FC236}">
                  <a16:creationId xmlns:a16="http://schemas.microsoft.com/office/drawing/2014/main" id="{3F922AD3-1B9E-24E3-4A5D-794D66FDA669}"/>
                </a:ext>
              </a:extLst>
            </xdr:cNvPr>
            <xdr:cNvGrpSpPr/>
          </xdr:nvGrpSpPr>
          <xdr:grpSpPr>
            <a:xfrm>
              <a:off x="0" y="0"/>
              <a:ext cx="8257057" cy="752475"/>
              <a:chOff x="0" y="0"/>
              <a:chExt cx="8257057" cy="752475"/>
            </a:xfrm>
          </xdr:grpSpPr>
          <xdr:sp macro="" textlink="">
            <xdr:nvSpPr>
              <xdr:cNvPr id="10" name="1 Rectángulo redondeado">
                <a:extLst>
                  <a:ext uri="{FF2B5EF4-FFF2-40B4-BE49-F238E27FC236}">
                    <a16:creationId xmlns:a16="http://schemas.microsoft.com/office/drawing/2014/main" id="{230FC119-FF31-3E61-03C6-227159752837}"/>
                  </a:ext>
                </a:extLst>
              </xdr:cNvPr>
              <xdr:cNvSpPr/>
            </xdr:nvSpPr>
            <xdr:spPr>
              <a:xfrm>
                <a:off x="0" y="66675"/>
                <a:ext cx="2752725" cy="685800"/>
              </a:xfrm>
              <a:prstGeom prst="roundRect">
                <a:avLst>
                  <a:gd name="adj" fmla="val 8334"/>
                </a:avLst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José Guadalupe Paniagua Cardoso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Presidente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1" name="3 Rectángulo redondeado">
                <a:extLst>
                  <a:ext uri="{FF2B5EF4-FFF2-40B4-BE49-F238E27FC236}">
                    <a16:creationId xmlns:a16="http://schemas.microsoft.com/office/drawing/2014/main" id="{9F42893B-0941-B262-CC82-E6DBFBF67FB4}"/>
                  </a:ext>
                </a:extLst>
              </xdr:cNvPr>
              <xdr:cNvSpPr/>
            </xdr:nvSpPr>
            <xdr:spPr>
              <a:xfrm>
                <a:off x="172402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Mayra Cardoso Hernández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Regidora. Presidenta CHPyCP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2" name="7 Rectángulo redondeado">
                <a:extLst>
                  <a:ext uri="{FF2B5EF4-FFF2-40B4-BE49-F238E27FC236}">
                    <a16:creationId xmlns:a16="http://schemas.microsoft.com/office/drawing/2014/main" id="{1BEB39AB-AAC1-6DF1-3CCA-38AAB64CE3A6}"/>
                  </a:ext>
                </a:extLst>
              </xdr:cNvPr>
              <xdr:cNvSpPr/>
            </xdr:nvSpPr>
            <xdr:spPr>
              <a:xfrm>
                <a:off x="4018432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C.P. Andrea Centeno Cardoso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Tesorera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</xdr:grpSp>
        <xdr:cxnSp macro="">
          <xdr:nvCxnSpPr>
            <xdr:cNvPr id="8" name="9 Conector recto">
              <a:extLst>
                <a:ext uri="{FF2B5EF4-FFF2-40B4-BE49-F238E27FC236}">
                  <a16:creationId xmlns:a16="http://schemas.microsoft.com/office/drawing/2014/main" id="{A5A601C7-6927-A92D-F108-0334EBB9B6AF}"/>
                </a:ext>
              </a:extLst>
            </xdr:cNvPr>
            <xdr:cNvCxnSpPr/>
          </xdr:nvCxnSpPr>
          <xdr:spPr>
            <a:xfrm>
              <a:off x="5143500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9" name="11 Conector recto">
              <a:extLst>
                <a:ext uri="{FF2B5EF4-FFF2-40B4-BE49-F238E27FC236}">
                  <a16:creationId xmlns:a16="http://schemas.microsoft.com/office/drawing/2014/main" id="{1836CEA4-B542-7781-5F53-34F1CDD3E433}"/>
                </a:ext>
              </a:extLst>
            </xdr:cNvPr>
            <xdr:cNvCxnSpPr/>
          </xdr:nvCxnSpPr>
          <xdr:spPr>
            <a:xfrm>
              <a:off x="257174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6" name="13 Conector recto">
            <a:extLst>
              <a:ext uri="{FF2B5EF4-FFF2-40B4-BE49-F238E27FC236}">
                <a16:creationId xmlns:a16="http://schemas.microsoft.com/office/drawing/2014/main" id="{0A6600EB-23BF-3E5B-AF9F-6C8B47030379}"/>
              </a:ext>
            </a:extLst>
          </xdr:cNvPr>
          <xdr:cNvCxnSpPr/>
        </xdr:nvCxnSpPr>
        <xdr:spPr>
          <a:xfrm>
            <a:off x="2752725" y="228600"/>
            <a:ext cx="2209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0</xdr:rowOff>
    </xdr:from>
    <xdr:to>
      <xdr:col>8</xdr:col>
      <xdr:colOff>354135</xdr:colOff>
      <xdr:row>63</xdr:row>
      <xdr:rowOff>134327</xdr:rowOff>
    </xdr:to>
    <xdr:grpSp>
      <xdr:nvGrpSpPr>
        <xdr:cNvPr id="2" name="14 Grupo">
          <a:extLst>
            <a:ext uri="{FF2B5EF4-FFF2-40B4-BE49-F238E27FC236}">
              <a16:creationId xmlns:a16="http://schemas.microsoft.com/office/drawing/2014/main" id="{D656B6A7-379F-2F71-86EA-ECA903D152FA}"/>
            </a:ext>
          </a:extLst>
        </xdr:cNvPr>
        <xdr:cNvGrpSpPr/>
      </xdr:nvGrpSpPr>
      <xdr:grpSpPr>
        <a:xfrm>
          <a:off x="0" y="11967308"/>
          <a:ext cx="10868270" cy="1306634"/>
          <a:chOff x="0" y="0"/>
          <a:chExt cx="8257057" cy="752475"/>
        </a:xfrm>
      </xdr:grpSpPr>
      <xdr:grpSp>
        <xdr:nvGrpSpPr>
          <xdr:cNvPr id="3" name="12 Grupo">
            <a:extLst>
              <a:ext uri="{FF2B5EF4-FFF2-40B4-BE49-F238E27FC236}">
                <a16:creationId xmlns:a16="http://schemas.microsoft.com/office/drawing/2014/main" id="{72B50BF6-D7B9-F009-ABC8-77C671C17FEF}"/>
              </a:ext>
            </a:extLst>
          </xdr:cNvPr>
          <xdr:cNvGrpSpPr/>
        </xdr:nvGrpSpPr>
        <xdr:grpSpPr>
          <a:xfrm>
            <a:off x="0" y="0"/>
            <a:ext cx="8257057" cy="752475"/>
            <a:chOff x="0" y="0"/>
            <a:chExt cx="8257057" cy="752475"/>
          </a:xfrm>
        </xdr:grpSpPr>
        <xdr:grpSp>
          <xdr:nvGrpSpPr>
            <xdr:cNvPr id="5" name="10 Grupo">
              <a:extLst>
                <a:ext uri="{FF2B5EF4-FFF2-40B4-BE49-F238E27FC236}">
                  <a16:creationId xmlns:a16="http://schemas.microsoft.com/office/drawing/2014/main" id="{BD7E45CD-7B53-16F7-0FA3-FD4D52951B4D}"/>
                </a:ext>
              </a:extLst>
            </xdr:cNvPr>
            <xdr:cNvGrpSpPr/>
          </xdr:nvGrpSpPr>
          <xdr:grpSpPr>
            <a:xfrm>
              <a:off x="0" y="0"/>
              <a:ext cx="8257057" cy="752475"/>
              <a:chOff x="0" y="0"/>
              <a:chExt cx="8257057" cy="752475"/>
            </a:xfrm>
          </xdr:grpSpPr>
          <xdr:sp macro="" textlink="">
            <xdr:nvSpPr>
              <xdr:cNvPr id="8" name="1 Rectángulo redondeado">
                <a:extLst>
                  <a:ext uri="{FF2B5EF4-FFF2-40B4-BE49-F238E27FC236}">
                    <a16:creationId xmlns:a16="http://schemas.microsoft.com/office/drawing/2014/main" id="{A7355F9E-28C5-A432-C34F-5C196168A0A9}"/>
                  </a:ext>
                </a:extLst>
              </xdr:cNvPr>
              <xdr:cNvSpPr/>
            </xdr:nvSpPr>
            <xdr:spPr>
              <a:xfrm>
                <a:off x="0" y="66675"/>
                <a:ext cx="2752725" cy="685800"/>
              </a:xfrm>
              <a:prstGeom prst="roundRect">
                <a:avLst>
                  <a:gd name="adj" fmla="val 8334"/>
                </a:avLst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José Guadalupe Paniagua Cardoso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Presidente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9" name="3 Rectángulo redondeado">
                <a:extLst>
                  <a:ext uri="{FF2B5EF4-FFF2-40B4-BE49-F238E27FC236}">
                    <a16:creationId xmlns:a16="http://schemas.microsoft.com/office/drawing/2014/main" id="{A71574B2-9E46-4F76-A7F6-1849AA251CA3}"/>
                  </a:ext>
                </a:extLst>
              </xdr:cNvPr>
              <xdr:cNvSpPr/>
            </xdr:nvSpPr>
            <xdr:spPr>
              <a:xfrm>
                <a:off x="172402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Mayra Cardoso Hernández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Regidora. Presidenta CHPyCP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0" name="7 Rectángulo redondeado">
                <a:extLst>
                  <a:ext uri="{FF2B5EF4-FFF2-40B4-BE49-F238E27FC236}">
                    <a16:creationId xmlns:a16="http://schemas.microsoft.com/office/drawing/2014/main" id="{5F5DA910-584A-000D-C619-06E9F0DE27E2}"/>
                  </a:ext>
                </a:extLst>
              </xdr:cNvPr>
              <xdr:cNvSpPr/>
            </xdr:nvSpPr>
            <xdr:spPr>
              <a:xfrm>
                <a:off x="4018432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C.P. Andrea Centeno Cardoso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Tesorera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</xdr:grpSp>
        <xdr:cxnSp macro="">
          <xdr:nvCxnSpPr>
            <xdr:cNvPr id="6" name="9 Conector recto">
              <a:extLst>
                <a:ext uri="{FF2B5EF4-FFF2-40B4-BE49-F238E27FC236}">
                  <a16:creationId xmlns:a16="http://schemas.microsoft.com/office/drawing/2014/main" id="{8D565273-750F-4D74-6EFA-D031673F53D8}"/>
                </a:ext>
              </a:extLst>
            </xdr:cNvPr>
            <xdr:cNvCxnSpPr/>
          </xdr:nvCxnSpPr>
          <xdr:spPr>
            <a:xfrm>
              <a:off x="5143500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" name="11 Conector recto">
              <a:extLst>
                <a:ext uri="{FF2B5EF4-FFF2-40B4-BE49-F238E27FC236}">
                  <a16:creationId xmlns:a16="http://schemas.microsoft.com/office/drawing/2014/main" id="{6D1E3255-FA25-3B5F-E60B-0551FBBB016F}"/>
                </a:ext>
              </a:extLst>
            </xdr:cNvPr>
            <xdr:cNvCxnSpPr/>
          </xdr:nvCxnSpPr>
          <xdr:spPr>
            <a:xfrm>
              <a:off x="257174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4" name="13 Conector recto">
            <a:extLst>
              <a:ext uri="{FF2B5EF4-FFF2-40B4-BE49-F238E27FC236}">
                <a16:creationId xmlns:a16="http://schemas.microsoft.com/office/drawing/2014/main" id="{7F03E4ED-307F-3CEB-FD36-5539689FE1AB}"/>
              </a:ext>
            </a:extLst>
          </xdr:cNvPr>
          <xdr:cNvCxnSpPr/>
        </xdr:nvCxnSpPr>
        <xdr:spPr>
          <a:xfrm>
            <a:off x="2752725" y="228600"/>
            <a:ext cx="2209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158750</xdr:colOff>
      <xdr:row>1</xdr:row>
      <xdr:rowOff>73269</xdr:rowOff>
    </xdr:from>
    <xdr:to>
      <xdr:col>0</xdr:col>
      <xdr:colOff>1367692</xdr:colOff>
      <xdr:row>5</xdr:row>
      <xdr:rowOff>390768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A03EBAD-CFC9-1944-6EAA-0F8378C169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158750" y="586154"/>
          <a:ext cx="1208942" cy="109903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491636</xdr:colOff>
      <xdr:row>1</xdr:row>
      <xdr:rowOff>48846</xdr:rowOff>
    </xdr:from>
    <xdr:to>
      <xdr:col>6</xdr:col>
      <xdr:colOff>760289</xdr:colOff>
      <xdr:row>5</xdr:row>
      <xdr:rowOff>350974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B28D8B59-A296-FA9D-EF58-24B935CE7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7213" y="561731"/>
          <a:ext cx="1331057" cy="10836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1</xdr:row>
      <xdr:rowOff>104774</xdr:rowOff>
    </xdr:from>
    <xdr:to>
      <xdr:col>6</xdr:col>
      <xdr:colOff>1009650</xdr:colOff>
      <xdr:row>5</xdr:row>
      <xdr:rowOff>247649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760E34-C7D1-EA9D-7C08-6F890262C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619124"/>
          <a:ext cx="9906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171450</xdr:rowOff>
    </xdr:from>
    <xdr:to>
      <xdr:col>0</xdr:col>
      <xdr:colOff>1209675</xdr:colOff>
      <xdr:row>5</xdr:row>
      <xdr:rowOff>228600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E83E9C3-4713-8D3F-E42E-63F9452AE1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66675" y="685800"/>
          <a:ext cx="1143000" cy="8191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0</xdr:colOff>
      <xdr:row>86</xdr:row>
      <xdr:rowOff>190499</xdr:rowOff>
    </xdr:from>
    <xdr:to>
      <xdr:col>8</xdr:col>
      <xdr:colOff>542925</xdr:colOff>
      <xdr:row>93</xdr:row>
      <xdr:rowOff>161924</xdr:rowOff>
    </xdr:to>
    <xdr:grpSp>
      <xdr:nvGrpSpPr>
        <xdr:cNvPr id="4" name="14 Grupo">
          <a:extLst>
            <a:ext uri="{FF2B5EF4-FFF2-40B4-BE49-F238E27FC236}">
              <a16:creationId xmlns:a16="http://schemas.microsoft.com/office/drawing/2014/main" id="{4EB3A944-7E3D-F693-5444-C4D65DA98CFA}"/>
            </a:ext>
          </a:extLst>
        </xdr:cNvPr>
        <xdr:cNvGrpSpPr/>
      </xdr:nvGrpSpPr>
      <xdr:grpSpPr>
        <a:xfrm>
          <a:off x="0" y="18164174"/>
          <a:ext cx="14335125" cy="1304925"/>
          <a:chOff x="0" y="0"/>
          <a:chExt cx="8257057" cy="752475"/>
        </a:xfrm>
      </xdr:grpSpPr>
      <xdr:grpSp>
        <xdr:nvGrpSpPr>
          <xdr:cNvPr id="5" name="12 Grupo">
            <a:extLst>
              <a:ext uri="{FF2B5EF4-FFF2-40B4-BE49-F238E27FC236}">
                <a16:creationId xmlns:a16="http://schemas.microsoft.com/office/drawing/2014/main" id="{950E829F-0077-1093-3573-D6E80C279E52}"/>
              </a:ext>
            </a:extLst>
          </xdr:cNvPr>
          <xdr:cNvGrpSpPr/>
        </xdr:nvGrpSpPr>
        <xdr:grpSpPr>
          <a:xfrm>
            <a:off x="0" y="0"/>
            <a:ext cx="8257057" cy="752475"/>
            <a:chOff x="0" y="0"/>
            <a:chExt cx="8257057" cy="752475"/>
          </a:xfrm>
        </xdr:grpSpPr>
        <xdr:grpSp>
          <xdr:nvGrpSpPr>
            <xdr:cNvPr id="7" name="10 Grupo">
              <a:extLst>
                <a:ext uri="{FF2B5EF4-FFF2-40B4-BE49-F238E27FC236}">
                  <a16:creationId xmlns:a16="http://schemas.microsoft.com/office/drawing/2014/main" id="{7545C9D8-0BBC-C5FA-8C81-8592E2166010}"/>
                </a:ext>
              </a:extLst>
            </xdr:cNvPr>
            <xdr:cNvGrpSpPr/>
          </xdr:nvGrpSpPr>
          <xdr:grpSpPr>
            <a:xfrm>
              <a:off x="0" y="0"/>
              <a:ext cx="8257057" cy="752475"/>
              <a:chOff x="0" y="0"/>
              <a:chExt cx="8257057" cy="752475"/>
            </a:xfrm>
          </xdr:grpSpPr>
          <xdr:sp macro="" textlink="">
            <xdr:nvSpPr>
              <xdr:cNvPr id="10" name="1 Rectángulo redondeado">
                <a:extLst>
                  <a:ext uri="{FF2B5EF4-FFF2-40B4-BE49-F238E27FC236}">
                    <a16:creationId xmlns:a16="http://schemas.microsoft.com/office/drawing/2014/main" id="{B2B18D53-5A11-9D5B-2A2F-92BC2BF2DCB1}"/>
                  </a:ext>
                </a:extLst>
              </xdr:cNvPr>
              <xdr:cNvSpPr/>
            </xdr:nvSpPr>
            <xdr:spPr>
              <a:xfrm>
                <a:off x="0" y="66675"/>
                <a:ext cx="2752725" cy="685800"/>
              </a:xfrm>
              <a:prstGeom prst="roundRect">
                <a:avLst>
                  <a:gd name="adj" fmla="val 8334"/>
                </a:avLst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José Guadalupe Paniagua Cardoso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Presidente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1" name="3 Rectángulo redondeado">
                <a:extLst>
                  <a:ext uri="{FF2B5EF4-FFF2-40B4-BE49-F238E27FC236}">
                    <a16:creationId xmlns:a16="http://schemas.microsoft.com/office/drawing/2014/main" id="{4CDD14A8-D038-C1A6-DEB1-08C52520BB71}"/>
                  </a:ext>
                </a:extLst>
              </xdr:cNvPr>
              <xdr:cNvSpPr/>
            </xdr:nvSpPr>
            <xdr:spPr>
              <a:xfrm>
                <a:off x="172402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Mayra Cardoso Hernández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Regidora. Presidenta CHPyCP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2" name="7 Rectángulo redondeado">
                <a:extLst>
                  <a:ext uri="{FF2B5EF4-FFF2-40B4-BE49-F238E27FC236}">
                    <a16:creationId xmlns:a16="http://schemas.microsoft.com/office/drawing/2014/main" id="{D5DE3E92-5AD3-CC18-36A8-719823FF1D8F}"/>
                  </a:ext>
                </a:extLst>
              </xdr:cNvPr>
              <xdr:cNvSpPr/>
            </xdr:nvSpPr>
            <xdr:spPr>
              <a:xfrm>
                <a:off x="4018432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C.P. Andrea Centeno Cardoso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Tesorera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</xdr:grpSp>
        <xdr:cxnSp macro="">
          <xdr:nvCxnSpPr>
            <xdr:cNvPr id="8" name="9 Conector recto">
              <a:extLst>
                <a:ext uri="{FF2B5EF4-FFF2-40B4-BE49-F238E27FC236}">
                  <a16:creationId xmlns:a16="http://schemas.microsoft.com/office/drawing/2014/main" id="{D4804261-3F5A-E80D-6201-9D80553D0927}"/>
                </a:ext>
              </a:extLst>
            </xdr:cNvPr>
            <xdr:cNvCxnSpPr/>
          </xdr:nvCxnSpPr>
          <xdr:spPr>
            <a:xfrm>
              <a:off x="5143500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9" name="11 Conector recto">
              <a:extLst>
                <a:ext uri="{FF2B5EF4-FFF2-40B4-BE49-F238E27FC236}">
                  <a16:creationId xmlns:a16="http://schemas.microsoft.com/office/drawing/2014/main" id="{B62DEFCE-4799-AD71-9672-7D8AD6D21553}"/>
                </a:ext>
              </a:extLst>
            </xdr:cNvPr>
            <xdr:cNvCxnSpPr/>
          </xdr:nvCxnSpPr>
          <xdr:spPr>
            <a:xfrm>
              <a:off x="257174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6" name="13 Conector recto">
            <a:extLst>
              <a:ext uri="{FF2B5EF4-FFF2-40B4-BE49-F238E27FC236}">
                <a16:creationId xmlns:a16="http://schemas.microsoft.com/office/drawing/2014/main" id="{D3B24001-A9EC-082C-6A6A-A8BD0302B173}"/>
              </a:ext>
            </a:extLst>
          </xdr:cNvPr>
          <xdr:cNvCxnSpPr/>
        </xdr:nvCxnSpPr>
        <xdr:spPr>
          <a:xfrm>
            <a:off x="2752725" y="228600"/>
            <a:ext cx="2209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0</xdr:rowOff>
    </xdr:from>
    <xdr:to>
      <xdr:col>6</xdr:col>
      <xdr:colOff>1186589</xdr:colOff>
      <xdr:row>49</xdr:row>
      <xdr:rowOff>145296</xdr:rowOff>
    </xdr:to>
    <xdr:grpSp>
      <xdr:nvGrpSpPr>
        <xdr:cNvPr id="2" name="14 Grupo">
          <a:extLst>
            <a:ext uri="{FF2B5EF4-FFF2-40B4-BE49-F238E27FC236}">
              <a16:creationId xmlns:a16="http://schemas.microsoft.com/office/drawing/2014/main" id="{75109A5A-9813-5F8A-47FC-9E7DFF8E5ED8}"/>
            </a:ext>
          </a:extLst>
        </xdr:cNvPr>
        <xdr:cNvGrpSpPr/>
      </xdr:nvGrpSpPr>
      <xdr:grpSpPr>
        <a:xfrm>
          <a:off x="0" y="9718729"/>
          <a:ext cx="10892403" cy="1113940"/>
          <a:chOff x="0" y="0"/>
          <a:chExt cx="8257057" cy="752475"/>
        </a:xfrm>
      </xdr:grpSpPr>
      <xdr:grpSp>
        <xdr:nvGrpSpPr>
          <xdr:cNvPr id="3" name="12 Grupo">
            <a:extLst>
              <a:ext uri="{FF2B5EF4-FFF2-40B4-BE49-F238E27FC236}">
                <a16:creationId xmlns:a16="http://schemas.microsoft.com/office/drawing/2014/main" id="{FA5CC759-C468-12C8-0E5C-54B7F49372FF}"/>
              </a:ext>
            </a:extLst>
          </xdr:cNvPr>
          <xdr:cNvGrpSpPr/>
        </xdr:nvGrpSpPr>
        <xdr:grpSpPr>
          <a:xfrm>
            <a:off x="0" y="0"/>
            <a:ext cx="8257057" cy="752475"/>
            <a:chOff x="0" y="0"/>
            <a:chExt cx="8257057" cy="752475"/>
          </a:xfrm>
        </xdr:grpSpPr>
        <xdr:grpSp>
          <xdr:nvGrpSpPr>
            <xdr:cNvPr id="5" name="10 Grupo">
              <a:extLst>
                <a:ext uri="{FF2B5EF4-FFF2-40B4-BE49-F238E27FC236}">
                  <a16:creationId xmlns:a16="http://schemas.microsoft.com/office/drawing/2014/main" id="{9372D22C-E942-73CE-5466-DD7FD9593343}"/>
                </a:ext>
              </a:extLst>
            </xdr:cNvPr>
            <xdr:cNvGrpSpPr/>
          </xdr:nvGrpSpPr>
          <xdr:grpSpPr>
            <a:xfrm>
              <a:off x="0" y="0"/>
              <a:ext cx="8257057" cy="752475"/>
              <a:chOff x="0" y="0"/>
              <a:chExt cx="8257057" cy="752475"/>
            </a:xfrm>
          </xdr:grpSpPr>
          <xdr:sp macro="" textlink="">
            <xdr:nvSpPr>
              <xdr:cNvPr id="8" name="1 Rectángulo redondeado">
                <a:extLst>
                  <a:ext uri="{FF2B5EF4-FFF2-40B4-BE49-F238E27FC236}">
                    <a16:creationId xmlns:a16="http://schemas.microsoft.com/office/drawing/2014/main" id="{05C3B202-DCD2-6F3A-E914-2D91A562E53E}"/>
                  </a:ext>
                </a:extLst>
              </xdr:cNvPr>
              <xdr:cNvSpPr/>
            </xdr:nvSpPr>
            <xdr:spPr>
              <a:xfrm>
                <a:off x="0" y="66675"/>
                <a:ext cx="2752725" cy="685800"/>
              </a:xfrm>
              <a:prstGeom prst="roundRect">
                <a:avLst>
                  <a:gd name="adj" fmla="val 8334"/>
                </a:avLst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José Guadalupe Paniagua Cardoso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Presidente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9" name="3 Rectángulo redondeado">
                <a:extLst>
                  <a:ext uri="{FF2B5EF4-FFF2-40B4-BE49-F238E27FC236}">
                    <a16:creationId xmlns:a16="http://schemas.microsoft.com/office/drawing/2014/main" id="{369C4EBF-1F0E-9DF3-3BFC-3E08573276AF}"/>
                  </a:ext>
                </a:extLst>
              </xdr:cNvPr>
              <xdr:cNvSpPr/>
            </xdr:nvSpPr>
            <xdr:spPr>
              <a:xfrm>
                <a:off x="172402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Mayra Cardoso Hernández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Regidora. Presidenta CHPyCP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0" name="7 Rectángulo redondeado">
                <a:extLst>
                  <a:ext uri="{FF2B5EF4-FFF2-40B4-BE49-F238E27FC236}">
                    <a16:creationId xmlns:a16="http://schemas.microsoft.com/office/drawing/2014/main" id="{4816299F-6793-6F73-DFDB-4BB8E45721AF}"/>
                  </a:ext>
                </a:extLst>
              </xdr:cNvPr>
              <xdr:cNvSpPr/>
            </xdr:nvSpPr>
            <xdr:spPr>
              <a:xfrm>
                <a:off x="4018432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C.P. Andrea Centeno Cardoso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Tesorera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</xdr:grpSp>
        <xdr:cxnSp macro="">
          <xdr:nvCxnSpPr>
            <xdr:cNvPr id="6" name="9 Conector recto">
              <a:extLst>
                <a:ext uri="{FF2B5EF4-FFF2-40B4-BE49-F238E27FC236}">
                  <a16:creationId xmlns:a16="http://schemas.microsoft.com/office/drawing/2014/main" id="{B4320C98-1362-141F-CC75-3C2CF8180484}"/>
                </a:ext>
              </a:extLst>
            </xdr:cNvPr>
            <xdr:cNvCxnSpPr/>
          </xdr:nvCxnSpPr>
          <xdr:spPr>
            <a:xfrm>
              <a:off x="5143500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" name="11 Conector recto">
              <a:extLst>
                <a:ext uri="{FF2B5EF4-FFF2-40B4-BE49-F238E27FC236}">
                  <a16:creationId xmlns:a16="http://schemas.microsoft.com/office/drawing/2014/main" id="{0304873B-1048-E626-AB40-159B52D4DA1D}"/>
                </a:ext>
              </a:extLst>
            </xdr:cNvPr>
            <xdr:cNvCxnSpPr/>
          </xdr:nvCxnSpPr>
          <xdr:spPr>
            <a:xfrm>
              <a:off x="257174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4" name="13 Conector recto">
            <a:extLst>
              <a:ext uri="{FF2B5EF4-FFF2-40B4-BE49-F238E27FC236}">
                <a16:creationId xmlns:a16="http://schemas.microsoft.com/office/drawing/2014/main" id="{6D642FA4-E44F-6FD0-56D3-14FD97BC30DF}"/>
              </a:ext>
            </a:extLst>
          </xdr:cNvPr>
          <xdr:cNvCxnSpPr/>
        </xdr:nvCxnSpPr>
        <xdr:spPr>
          <a:xfrm>
            <a:off x="2752725" y="228600"/>
            <a:ext cx="2209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161441</xdr:colOff>
      <xdr:row>1</xdr:row>
      <xdr:rowOff>145297</xdr:rowOff>
    </xdr:from>
    <xdr:to>
      <xdr:col>0</xdr:col>
      <xdr:colOff>1202733</xdr:colOff>
      <xdr:row>5</xdr:row>
      <xdr:rowOff>379385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863218B4-1A12-C5F2-CB9B-BAD23626C9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161441" y="661907"/>
          <a:ext cx="1041292" cy="100900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976717</xdr:colOff>
      <xdr:row>1</xdr:row>
      <xdr:rowOff>145296</xdr:rowOff>
    </xdr:from>
    <xdr:to>
      <xdr:col>6</xdr:col>
      <xdr:colOff>791058</xdr:colOff>
      <xdr:row>5</xdr:row>
      <xdr:rowOff>234088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AD57653D-EA16-0576-3570-C28B53CC8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2819" y="661906"/>
          <a:ext cx="839490" cy="8637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CE-1958-4540-93CF-2AD8201AC237}">
  <sheetPr>
    <outlinePr summaryBelow="0"/>
    <pageSetUpPr fitToPage="1"/>
  </sheetPr>
  <dimension ref="A1:G76"/>
  <sheetViews>
    <sheetView showGridLines="0" tabSelected="1" zoomScale="76" zoomScaleNormal="115" workbookViewId="0">
      <selection activeCell="B4" sqref="B4"/>
    </sheetView>
  </sheetViews>
  <sheetFormatPr baseColWidth="10" defaultColWidth="11" defaultRowHeight="15" x14ac:dyDescent="0.25"/>
  <cols>
    <col min="1" max="1" width="87" bestFit="1" customWidth="1"/>
    <col min="2" max="2" width="19.85546875" customWidth="1"/>
    <col min="3" max="3" width="16.42578125" customWidth="1"/>
    <col min="4" max="4" width="18.140625" customWidth="1"/>
    <col min="5" max="5" width="17" customWidth="1"/>
    <col min="6" max="6" width="17.42578125" customWidth="1"/>
    <col min="7" max="7" width="18.85546875" customWidth="1"/>
    <col min="8" max="8" width="11" customWidth="1"/>
  </cols>
  <sheetData>
    <row r="1" spans="1:7" ht="40.9" customHeight="1" x14ac:dyDescent="0.25">
      <c r="A1" s="115" t="s">
        <v>5</v>
      </c>
      <c r="B1" s="116"/>
      <c r="C1" s="116"/>
      <c r="D1" s="116"/>
      <c r="E1" s="116"/>
      <c r="F1" s="116"/>
      <c r="G1" s="117"/>
    </row>
    <row r="2" spans="1:7" x14ac:dyDescent="0.25">
      <c r="A2" s="62"/>
      <c r="B2" s="145" t="s">
        <v>361</v>
      </c>
      <c r="C2" s="63"/>
      <c r="D2" s="63"/>
      <c r="E2" s="63"/>
      <c r="F2" s="63"/>
      <c r="G2" s="64"/>
    </row>
    <row r="3" spans="1:7" x14ac:dyDescent="0.25">
      <c r="A3" s="65" t="s">
        <v>6</v>
      </c>
      <c r="B3" s="66"/>
      <c r="C3" s="66"/>
      <c r="D3" s="66"/>
      <c r="E3" s="66"/>
      <c r="F3" s="66"/>
      <c r="G3" s="67"/>
    </row>
    <row r="4" spans="1:7" x14ac:dyDescent="0.25">
      <c r="A4" s="65"/>
      <c r="B4" s="146" t="s">
        <v>360</v>
      </c>
      <c r="C4" s="66"/>
      <c r="D4" s="66"/>
      <c r="E4" s="66"/>
      <c r="F4" s="66"/>
      <c r="G4" s="67"/>
    </row>
    <row r="5" spans="1:7" x14ac:dyDescent="0.25">
      <c r="A5" s="68" t="s">
        <v>0</v>
      </c>
      <c r="B5" s="69"/>
      <c r="C5" s="69"/>
      <c r="D5" s="69"/>
      <c r="E5" s="69"/>
      <c r="F5" s="69"/>
      <c r="G5" s="70"/>
    </row>
    <row r="6" spans="1:7" ht="41.45" customHeight="1" x14ac:dyDescent="0.25">
      <c r="A6" s="118" t="s">
        <v>7</v>
      </c>
      <c r="B6" s="120" t="s">
        <v>8</v>
      </c>
      <c r="C6" s="120"/>
      <c r="D6" s="120"/>
      <c r="E6" s="120"/>
      <c r="F6" s="120"/>
      <c r="G6" s="120" t="s">
        <v>9</v>
      </c>
    </row>
    <row r="7" spans="1:7" ht="30" x14ac:dyDescent="0.25">
      <c r="A7" s="119"/>
      <c r="B7" s="6" t="s">
        <v>10</v>
      </c>
      <c r="C7" s="3" t="s">
        <v>11</v>
      </c>
      <c r="D7" s="6" t="s">
        <v>12</v>
      </c>
      <c r="E7" s="6" t="s">
        <v>3</v>
      </c>
      <c r="F7" s="6" t="s">
        <v>13</v>
      </c>
      <c r="G7" s="120"/>
    </row>
    <row r="8" spans="1:7" x14ac:dyDescent="0.25">
      <c r="A8" s="7" t="s">
        <v>14</v>
      </c>
      <c r="B8" s="60"/>
      <c r="C8" s="60"/>
      <c r="D8" s="60"/>
      <c r="E8" s="60"/>
      <c r="F8" s="60"/>
      <c r="G8" s="60"/>
    </row>
    <row r="9" spans="1:7" x14ac:dyDescent="0.25">
      <c r="A9" s="29" t="s">
        <v>15</v>
      </c>
      <c r="B9" s="90">
        <v>2415000</v>
      </c>
      <c r="C9" s="90">
        <v>0</v>
      </c>
      <c r="D9" s="91">
        <f>B9+C9</f>
        <v>2415000</v>
      </c>
      <c r="E9" s="108">
        <v>1401729.54</v>
      </c>
      <c r="F9" s="108">
        <v>1401729.54</v>
      </c>
      <c r="G9" s="91">
        <f>F9-B9</f>
        <v>-1013270.46</v>
      </c>
    </row>
    <row r="10" spans="1:7" x14ac:dyDescent="0.25">
      <c r="A10" s="29" t="s">
        <v>16</v>
      </c>
      <c r="B10" s="90">
        <v>0</v>
      </c>
      <c r="C10" s="90">
        <v>0</v>
      </c>
      <c r="D10" s="91">
        <f t="shared" ref="D10:D15" si="0">B10+C10</f>
        <v>0</v>
      </c>
      <c r="E10" s="108">
        <v>0</v>
      </c>
      <c r="F10" s="108">
        <v>0</v>
      </c>
      <c r="G10" s="91">
        <f t="shared" ref="G10:G39" si="1">F10-B10</f>
        <v>0</v>
      </c>
    </row>
    <row r="11" spans="1:7" x14ac:dyDescent="0.25">
      <c r="A11" s="29" t="s">
        <v>17</v>
      </c>
      <c r="B11" s="90">
        <v>60000</v>
      </c>
      <c r="C11" s="90">
        <v>0</v>
      </c>
      <c r="D11" s="91">
        <f t="shared" si="0"/>
        <v>60000</v>
      </c>
      <c r="E11" s="108">
        <v>0</v>
      </c>
      <c r="F11" s="108">
        <v>0</v>
      </c>
      <c r="G11" s="91">
        <f t="shared" si="1"/>
        <v>-60000</v>
      </c>
    </row>
    <row r="12" spans="1:7" x14ac:dyDescent="0.25">
      <c r="A12" s="29" t="s">
        <v>18</v>
      </c>
      <c r="B12" s="90">
        <v>1420000</v>
      </c>
      <c r="C12" s="90">
        <v>0</v>
      </c>
      <c r="D12" s="91">
        <f t="shared" si="0"/>
        <v>1420000</v>
      </c>
      <c r="E12" s="108">
        <v>701157.47</v>
      </c>
      <c r="F12" s="108">
        <v>701157.47</v>
      </c>
      <c r="G12" s="91">
        <f t="shared" si="1"/>
        <v>-718842.53</v>
      </c>
    </row>
    <row r="13" spans="1:7" x14ac:dyDescent="0.25">
      <c r="A13" s="29" t="s">
        <v>19</v>
      </c>
      <c r="B13" s="90">
        <v>533000</v>
      </c>
      <c r="C13" s="90">
        <v>0</v>
      </c>
      <c r="D13" s="91">
        <f t="shared" si="0"/>
        <v>533000</v>
      </c>
      <c r="E13" s="108">
        <v>316196.94</v>
      </c>
      <c r="F13" s="108">
        <v>316196.94</v>
      </c>
      <c r="G13" s="91">
        <f t="shared" si="1"/>
        <v>-216803.06</v>
      </c>
    </row>
    <row r="14" spans="1:7" x14ac:dyDescent="0.25">
      <c r="A14" s="29" t="s">
        <v>20</v>
      </c>
      <c r="B14" s="90">
        <v>311000</v>
      </c>
      <c r="C14" s="90">
        <v>0</v>
      </c>
      <c r="D14" s="91">
        <f t="shared" si="0"/>
        <v>311000</v>
      </c>
      <c r="E14" s="108">
        <v>111998.45</v>
      </c>
      <c r="F14" s="108">
        <v>111998.45</v>
      </c>
      <c r="G14" s="91">
        <f t="shared" si="1"/>
        <v>-199001.55</v>
      </c>
    </row>
    <row r="15" spans="1:7" x14ac:dyDescent="0.25">
      <c r="A15" s="29" t="s">
        <v>21</v>
      </c>
      <c r="B15" s="90">
        <v>0</v>
      </c>
      <c r="C15" s="90">
        <v>0</v>
      </c>
      <c r="D15" s="91">
        <f t="shared" si="0"/>
        <v>0</v>
      </c>
      <c r="E15" s="108">
        <v>0</v>
      </c>
      <c r="F15" s="108">
        <v>0</v>
      </c>
      <c r="G15" s="91">
        <f t="shared" si="1"/>
        <v>0</v>
      </c>
    </row>
    <row r="16" spans="1:7" x14ac:dyDescent="0.25">
      <c r="A16" s="61" t="s">
        <v>22</v>
      </c>
      <c r="B16" s="91">
        <f t="shared" ref="B16:F16" si="2">SUM(B17:B27)</f>
        <v>62943000</v>
      </c>
      <c r="C16" s="91">
        <f t="shared" si="2"/>
        <v>2884176.71</v>
      </c>
      <c r="D16" s="91">
        <f t="shared" si="2"/>
        <v>65827176.710000001</v>
      </c>
      <c r="E16" s="91">
        <f t="shared" si="2"/>
        <v>32399058.130000003</v>
      </c>
      <c r="F16" s="91">
        <f t="shared" si="2"/>
        <v>32399058.130000003</v>
      </c>
      <c r="G16" s="91">
        <f t="shared" si="1"/>
        <v>-30543941.869999997</v>
      </c>
    </row>
    <row r="17" spans="1:7" x14ac:dyDescent="0.25">
      <c r="A17" s="49" t="s">
        <v>23</v>
      </c>
      <c r="B17" s="90">
        <v>23700000</v>
      </c>
      <c r="C17" s="108">
        <v>1334176.71</v>
      </c>
      <c r="D17" s="91">
        <f t="shared" ref="D17:D27" si="3">B17+C17</f>
        <v>25034176.710000001</v>
      </c>
      <c r="E17" s="108">
        <v>11956112.130000001</v>
      </c>
      <c r="F17" s="108">
        <v>11956112.130000001</v>
      </c>
      <c r="G17" s="91">
        <f t="shared" si="1"/>
        <v>-11743887.869999999</v>
      </c>
    </row>
    <row r="18" spans="1:7" x14ac:dyDescent="0.25">
      <c r="A18" s="49" t="s">
        <v>24</v>
      </c>
      <c r="B18" s="90">
        <v>32750000</v>
      </c>
      <c r="C18" s="108">
        <v>1550000</v>
      </c>
      <c r="D18" s="91">
        <f t="shared" si="3"/>
        <v>34300000</v>
      </c>
      <c r="E18" s="108">
        <v>17502917.670000002</v>
      </c>
      <c r="F18" s="108">
        <v>17502917.670000002</v>
      </c>
      <c r="G18" s="91">
        <f t="shared" si="1"/>
        <v>-15247082.329999998</v>
      </c>
    </row>
    <row r="19" spans="1:7" x14ac:dyDescent="0.25">
      <c r="A19" s="49" t="s">
        <v>25</v>
      </c>
      <c r="B19" s="90">
        <v>806000</v>
      </c>
      <c r="C19" s="90">
        <v>0</v>
      </c>
      <c r="D19" s="91">
        <f t="shared" si="3"/>
        <v>806000</v>
      </c>
      <c r="E19" s="108">
        <v>493663.56</v>
      </c>
      <c r="F19" s="108">
        <v>493663.56</v>
      </c>
      <c r="G19" s="91">
        <f t="shared" si="1"/>
        <v>-312336.44</v>
      </c>
    </row>
    <row r="20" spans="1:7" x14ac:dyDescent="0.25">
      <c r="A20" s="49" t="s">
        <v>26</v>
      </c>
      <c r="B20" s="91"/>
      <c r="C20" s="91"/>
      <c r="D20" s="91">
        <f t="shared" si="3"/>
        <v>0</v>
      </c>
      <c r="E20" s="109">
        <v>0</v>
      </c>
      <c r="F20" s="109">
        <v>0</v>
      </c>
      <c r="G20" s="91">
        <f t="shared" si="1"/>
        <v>0</v>
      </c>
    </row>
    <row r="21" spans="1:7" x14ac:dyDescent="0.25">
      <c r="A21" s="49" t="s">
        <v>27</v>
      </c>
      <c r="B21" s="91"/>
      <c r="C21" s="91"/>
      <c r="D21" s="91">
        <f t="shared" si="3"/>
        <v>0</v>
      </c>
      <c r="E21" s="109">
        <v>0</v>
      </c>
      <c r="F21" s="109">
        <v>0</v>
      </c>
      <c r="G21" s="91">
        <f t="shared" si="1"/>
        <v>0</v>
      </c>
    </row>
    <row r="22" spans="1:7" x14ac:dyDescent="0.25">
      <c r="A22" s="49" t="s">
        <v>28</v>
      </c>
      <c r="B22" s="90">
        <v>1987000</v>
      </c>
      <c r="C22" s="90">
        <v>0</v>
      </c>
      <c r="D22" s="91">
        <f t="shared" si="3"/>
        <v>1987000</v>
      </c>
      <c r="E22" s="108">
        <v>1075267.1499999999</v>
      </c>
      <c r="F22" s="108">
        <v>1075267.1499999999</v>
      </c>
      <c r="G22" s="91">
        <f t="shared" si="1"/>
        <v>-911732.85000000009</v>
      </c>
    </row>
    <row r="23" spans="1:7" x14ac:dyDescent="0.25">
      <c r="A23" s="49" t="s">
        <v>29</v>
      </c>
      <c r="B23" s="91"/>
      <c r="C23" s="91"/>
      <c r="D23" s="91">
        <f t="shared" si="3"/>
        <v>0</v>
      </c>
      <c r="E23" s="109">
        <v>0</v>
      </c>
      <c r="F23" s="109">
        <v>0</v>
      </c>
      <c r="G23" s="91">
        <f t="shared" si="1"/>
        <v>0</v>
      </c>
    </row>
    <row r="24" spans="1:7" x14ac:dyDescent="0.25">
      <c r="A24" s="49" t="s">
        <v>30</v>
      </c>
      <c r="B24" s="91"/>
      <c r="C24" s="91"/>
      <c r="D24" s="91">
        <f t="shared" si="3"/>
        <v>0</v>
      </c>
      <c r="E24" s="109">
        <v>0</v>
      </c>
      <c r="F24" s="109">
        <v>0</v>
      </c>
      <c r="G24" s="91">
        <f t="shared" si="1"/>
        <v>0</v>
      </c>
    </row>
    <row r="25" spans="1:7" x14ac:dyDescent="0.25">
      <c r="A25" s="49" t="s">
        <v>31</v>
      </c>
      <c r="B25" s="90">
        <v>200000</v>
      </c>
      <c r="C25" s="90">
        <v>0</v>
      </c>
      <c r="D25" s="91">
        <f t="shared" si="3"/>
        <v>200000</v>
      </c>
      <c r="E25" s="108">
        <v>102348.62</v>
      </c>
      <c r="F25" s="108">
        <v>102348.62</v>
      </c>
      <c r="G25" s="91">
        <f t="shared" si="1"/>
        <v>-97651.38</v>
      </c>
    </row>
    <row r="26" spans="1:7" x14ac:dyDescent="0.25">
      <c r="A26" s="49" t="s">
        <v>32</v>
      </c>
      <c r="B26" s="90">
        <v>3500000</v>
      </c>
      <c r="C26" s="90">
        <v>0</v>
      </c>
      <c r="D26" s="91">
        <f t="shared" si="3"/>
        <v>3500000</v>
      </c>
      <c r="E26" s="108">
        <v>1268749</v>
      </c>
      <c r="F26" s="108">
        <v>1268749</v>
      </c>
      <c r="G26" s="91">
        <f t="shared" si="1"/>
        <v>-2231251</v>
      </c>
    </row>
    <row r="27" spans="1:7" x14ac:dyDescent="0.25">
      <c r="A27" s="49" t="s">
        <v>33</v>
      </c>
      <c r="B27" s="90">
        <v>0</v>
      </c>
      <c r="C27" s="90">
        <v>0</v>
      </c>
      <c r="D27" s="91">
        <f t="shared" si="3"/>
        <v>0</v>
      </c>
      <c r="E27" s="108">
        <v>0</v>
      </c>
      <c r="F27" s="108">
        <v>0</v>
      </c>
      <c r="G27" s="91">
        <f t="shared" si="1"/>
        <v>0</v>
      </c>
    </row>
    <row r="28" spans="1:7" x14ac:dyDescent="0.25">
      <c r="A28" s="29" t="s">
        <v>34</v>
      </c>
      <c r="B28" s="91">
        <f>SUM(B29:B33)</f>
        <v>833000</v>
      </c>
      <c r="C28" s="91">
        <f t="shared" ref="C28:F28" si="4">SUM(C29:C33)</f>
        <v>0</v>
      </c>
      <c r="D28" s="91">
        <f t="shared" si="4"/>
        <v>833000</v>
      </c>
      <c r="E28" s="91">
        <f t="shared" si="4"/>
        <v>399892.41000000003</v>
      </c>
      <c r="F28" s="91">
        <f t="shared" si="4"/>
        <v>399892.41000000003</v>
      </c>
      <c r="G28" s="91">
        <f t="shared" si="1"/>
        <v>-433107.58999999997</v>
      </c>
    </row>
    <row r="29" spans="1:7" x14ac:dyDescent="0.25">
      <c r="A29" s="49" t="s">
        <v>35</v>
      </c>
      <c r="B29" s="90">
        <v>6000</v>
      </c>
      <c r="C29" s="90">
        <v>0</v>
      </c>
      <c r="D29" s="91">
        <f t="shared" ref="D29:D34" si="5">B29+C29</f>
        <v>6000</v>
      </c>
      <c r="E29" s="108">
        <v>2548.6799999999998</v>
      </c>
      <c r="F29" s="108">
        <v>2548.6799999999998</v>
      </c>
      <c r="G29" s="91">
        <f t="shared" si="1"/>
        <v>-3451.32</v>
      </c>
    </row>
    <row r="30" spans="1:7" x14ac:dyDescent="0.25">
      <c r="A30" s="49" t="s">
        <v>36</v>
      </c>
      <c r="B30" s="90">
        <v>80000</v>
      </c>
      <c r="C30" s="90">
        <v>0</v>
      </c>
      <c r="D30" s="91">
        <f t="shared" si="5"/>
        <v>80000</v>
      </c>
      <c r="E30" s="108">
        <v>25001.7</v>
      </c>
      <c r="F30" s="108">
        <v>25001.7</v>
      </c>
      <c r="G30" s="91">
        <f t="shared" si="1"/>
        <v>-54998.3</v>
      </c>
    </row>
    <row r="31" spans="1:7" x14ac:dyDescent="0.25">
      <c r="A31" s="49" t="s">
        <v>37</v>
      </c>
      <c r="B31" s="90">
        <v>345000</v>
      </c>
      <c r="C31" s="90">
        <v>0</v>
      </c>
      <c r="D31" s="91">
        <f t="shared" si="5"/>
        <v>345000</v>
      </c>
      <c r="E31" s="108">
        <v>227727.91</v>
      </c>
      <c r="F31" s="108">
        <v>227727.91</v>
      </c>
      <c r="G31" s="91">
        <f t="shared" si="1"/>
        <v>-117272.09</v>
      </c>
    </row>
    <row r="32" spans="1:7" x14ac:dyDescent="0.25">
      <c r="A32" s="49" t="s">
        <v>38</v>
      </c>
      <c r="B32" s="90">
        <v>100000</v>
      </c>
      <c r="C32" s="90">
        <v>0</v>
      </c>
      <c r="D32" s="91">
        <f t="shared" si="5"/>
        <v>100000</v>
      </c>
      <c r="E32" s="109">
        <v>0</v>
      </c>
      <c r="F32" s="109">
        <v>0</v>
      </c>
      <c r="G32" s="91">
        <f t="shared" si="1"/>
        <v>-100000</v>
      </c>
    </row>
    <row r="33" spans="1:7" ht="14.45" customHeight="1" x14ac:dyDescent="0.25">
      <c r="A33" s="49" t="s">
        <v>39</v>
      </c>
      <c r="B33" s="90">
        <v>302000</v>
      </c>
      <c r="C33" s="90">
        <v>0</v>
      </c>
      <c r="D33" s="91">
        <f t="shared" si="5"/>
        <v>302000</v>
      </c>
      <c r="E33" s="108">
        <v>144614.12</v>
      </c>
      <c r="F33" s="108">
        <v>144614.12</v>
      </c>
      <c r="G33" s="91">
        <f t="shared" si="1"/>
        <v>-157385.88</v>
      </c>
    </row>
    <row r="34" spans="1:7" ht="14.45" customHeight="1" x14ac:dyDescent="0.25">
      <c r="A34" s="29" t="s">
        <v>40</v>
      </c>
      <c r="B34" s="90">
        <v>2300000</v>
      </c>
      <c r="C34" s="108">
        <v>2007250</v>
      </c>
      <c r="D34" s="91">
        <f t="shared" si="5"/>
        <v>4307250</v>
      </c>
      <c r="E34" s="108">
        <v>2477873.4500000002</v>
      </c>
      <c r="F34" s="108">
        <v>2477873.4500000002</v>
      </c>
      <c r="G34" s="91">
        <f t="shared" si="1"/>
        <v>177873.45000000019</v>
      </c>
    </row>
    <row r="35" spans="1:7" ht="14.45" customHeight="1" x14ac:dyDescent="0.25">
      <c r="A35" s="29" t="s">
        <v>41</v>
      </c>
      <c r="B35" s="91">
        <f>B36</f>
        <v>0</v>
      </c>
      <c r="C35" s="91">
        <f>C36</f>
        <v>0</v>
      </c>
      <c r="D35" s="91">
        <f>B35+C35</f>
        <v>0</v>
      </c>
      <c r="E35" s="91">
        <f>E36</f>
        <v>0</v>
      </c>
      <c r="F35" s="91">
        <f>F36</f>
        <v>0</v>
      </c>
      <c r="G35" s="91">
        <f t="shared" si="1"/>
        <v>0</v>
      </c>
    </row>
    <row r="36" spans="1:7" ht="14.45" customHeight="1" x14ac:dyDescent="0.25">
      <c r="A36" s="49" t="s">
        <v>42</v>
      </c>
      <c r="B36" s="90">
        <v>0</v>
      </c>
      <c r="C36" s="90">
        <v>0</v>
      </c>
      <c r="D36" s="91">
        <f>B36+C36</f>
        <v>0</v>
      </c>
      <c r="E36" s="90">
        <v>0</v>
      </c>
      <c r="F36" s="90">
        <v>0</v>
      </c>
      <c r="G36" s="91">
        <f t="shared" si="1"/>
        <v>0</v>
      </c>
    </row>
    <row r="37" spans="1:7" ht="14.45" customHeight="1" x14ac:dyDescent="0.25">
      <c r="A37" s="29" t="s">
        <v>43</v>
      </c>
      <c r="B37" s="91">
        <f>B38+B39</f>
        <v>0</v>
      </c>
      <c r="C37" s="91">
        <f t="shared" ref="C37:F37" si="6">C38+C39</f>
        <v>0</v>
      </c>
      <c r="D37" s="91">
        <f t="shared" si="6"/>
        <v>0</v>
      </c>
      <c r="E37" s="91">
        <f t="shared" si="6"/>
        <v>0</v>
      </c>
      <c r="F37" s="91">
        <f t="shared" si="6"/>
        <v>0</v>
      </c>
      <c r="G37" s="91">
        <f t="shared" si="1"/>
        <v>0</v>
      </c>
    </row>
    <row r="38" spans="1:7" x14ac:dyDescent="0.25">
      <c r="A38" s="49" t="s">
        <v>44</v>
      </c>
      <c r="B38" s="91"/>
      <c r="C38" s="91"/>
      <c r="D38" s="91">
        <f>B38+C38</f>
        <v>0</v>
      </c>
      <c r="E38" s="91"/>
      <c r="F38" s="91"/>
      <c r="G38" s="91">
        <f t="shared" si="1"/>
        <v>0</v>
      </c>
    </row>
    <row r="39" spans="1:7" x14ac:dyDescent="0.25">
      <c r="A39" s="49" t="s">
        <v>45</v>
      </c>
      <c r="B39" s="91"/>
      <c r="C39" s="91"/>
      <c r="D39" s="91">
        <f>B39+C39</f>
        <v>0</v>
      </c>
      <c r="E39" s="91"/>
      <c r="F39" s="91"/>
      <c r="G39" s="91">
        <f t="shared" si="1"/>
        <v>0</v>
      </c>
    </row>
    <row r="40" spans="1:7" x14ac:dyDescent="0.25">
      <c r="A40" s="22"/>
      <c r="B40" s="91"/>
      <c r="C40" s="91"/>
      <c r="D40" s="91"/>
      <c r="E40" s="91"/>
      <c r="F40" s="91"/>
      <c r="G40" s="91"/>
    </row>
    <row r="41" spans="1:7" x14ac:dyDescent="0.25">
      <c r="A41" s="1" t="s">
        <v>46</v>
      </c>
      <c r="B41" s="92">
        <f>B9+B10+B11+B12+B13+B14+B15+B16+B28++B34+B35+B37</f>
        <v>70815000</v>
      </c>
      <c r="C41" s="92">
        <f t="shared" ref="C41:G41" si="7">C9+C10+C11+C12+C13+C14+C15+C16+C28++C34+C35+C37</f>
        <v>4891426.71</v>
      </c>
      <c r="D41" s="92">
        <f t="shared" si="7"/>
        <v>75706426.710000008</v>
      </c>
      <c r="E41" s="92">
        <f t="shared" si="7"/>
        <v>37807906.390000001</v>
      </c>
      <c r="F41" s="92">
        <f t="shared" si="7"/>
        <v>37807906.390000001</v>
      </c>
      <c r="G41" s="92">
        <f t="shared" si="7"/>
        <v>-33007093.609999999</v>
      </c>
    </row>
    <row r="42" spans="1:7" x14ac:dyDescent="0.25">
      <c r="A42" s="1" t="s">
        <v>47</v>
      </c>
      <c r="B42" s="93"/>
      <c r="C42" s="93"/>
      <c r="D42" s="93"/>
      <c r="E42" s="93"/>
      <c r="F42" s="93"/>
      <c r="G42" s="92">
        <f>IF((F41-B41)&lt;0,0,(F41-B41))</f>
        <v>0</v>
      </c>
    </row>
    <row r="43" spans="1:7" x14ac:dyDescent="0.25">
      <c r="A43" s="22"/>
      <c r="B43" s="94"/>
      <c r="C43" s="94"/>
      <c r="D43" s="94"/>
      <c r="E43" s="94"/>
      <c r="F43" s="94"/>
      <c r="G43" s="94"/>
    </row>
    <row r="44" spans="1:7" x14ac:dyDescent="0.25">
      <c r="A44" s="1" t="s">
        <v>48</v>
      </c>
      <c r="B44" s="94"/>
      <c r="C44" s="94"/>
      <c r="D44" s="94"/>
      <c r="E44" s="94"/>
      <c r="F44" s="94"/>
      <c r="G44" s="94"/>
    </row>
    <row r="45" spans="1:7" x14ac:dyDescent="0.25">
      <c r="A45" s="29" t="s">
        <v>49</v>
      </c>
      <c r="B45" s="91">
        <f>SUM(B46:B53)</f>
        <v>20374844</v>
      </c>
      <c r="C45" s="91">
        <f t="shared" ref="C45:F45" si="8">SUM(C46:C53)</f>
        <v>6186391</v>
      </c>
      <c r="D45" s="91">
        <f t="shared" si="8"/>
        <v>26561235</v>
      </c>
      <c r="E45" s="91">
        <f t="shared" si="8"/>
        <v>15339641.800000001</v>
      </c>
      <c r="F45" s="91">
        <f t="shared" si="8"/>
        <v>15339641.800000001</v>
      </c>
      <c r="G45" s="91">
        <f>F45-B45</f>
        <v>-5035202.1999999993</v>
      </c>
    </row>
    <row r="46" spans="1:7" x14ac:dyDescent="0.25">
      <c r="A46" s="52" t="s">
        <v>50</v>
      </c>
      <c r="B46" s="91"/>
      <c r="C46" s="91"/>
      <c r="D46" s="91">
        <f>B46+C46</f>
        <v>0</v>
      </c>
      <c r="E46" s="91"/>
      <c r="F46" s="91"/>
      <c r="G46" s="91">
        <f>F46-B46</f>
        <v>0</v>
      </c>
    </row>
    <row r="47" spans="1:7" x14ac:dyDescent="0.25">
      <c r="A47" s="52" t="s">
        <v>51</v>
      </c>
      <c r="B47" s="91"/>
      <c r="C47" s="91"/>
      <c r="D47" s="91">
        <f t="shared" ref="D47:D53" si="9">B47+C47</f>
        <v>0</v>
      </c>
      <c r="E47" s="91"/>
      <c r="F47" s="91"/>
      <c r="G47" s="91">
        <f t="shared" ref="G47:G48" si="10">F47-B47</f>
        <v>0</v>
      </c>
    </row>
    <row r="48" spans="1:7" x14ac:dyDescent="0.25">
      <c r="A48" s="52" t="s">
        <v>52</v>
      </c>
      <c r="B48" s="90">
        <v>15362098</v>
      </c>
      <c r="C48" s="90">
        <v>5226114</v>
      </c>
      <c r="D48" s="91">
        <f t="shared" si="9"/>
        <v>20588212</v>
      </c>
      <c r="E48" s="108">
        <v>12353598.390000001</v>
      </c>
      <c r="F48" s="108">
        <v>12353598.390000001</v>
      </c>
      <c r="G48" s="91">
        <f t="shared" si="10"/>
        <v>-3008499.6099999994</v>
      </c>
    </row>
    <row r="49" spans="1:7" ht="30" x14ac:dyDescent="0.25">
      <c r="A49" s="52" t="s">
        <v>53</v>
      </c>
      <c r="B49" s="90">
        <v>5012746</v>
      </c>
      <c r="C49" s="90">
        <v>960277</v>
      </c>
      <c r="D49" s="91">
        <f t="shared" si="9"/>
        <v>5973023</v>
      </c>
      <c r="E49" s="108">
        <v>2986043.41</v>
      </c>
      <c r="F49" s="108">
        <v>2986043.41</v>
      </c>
      <c r="G49" s="91">
        <f>F49-B49</f>
        <v>-2026702.5899999999</v>
      </c>
    </row>
    <row r="50" spans="1:7" x14ac:dyDescent="0.25">
      <c r="A50" s="52" t="s">
        <v>54</v>
      </c>
      <c r="B50" s="91"/>
      <c r="C50" s="91"/>
      <c r="D50" s="91">
        <f t="shared" si="9"/>
        <v>0</v>
      </c>
      <c r="E50" s="91"/>
      <c r="F50" s="91"/>
      <c r="G50" s="91">
        <f t="shared" ref="G50:G63" si="11">F50-B50</f>
        <v>0</v>
      </c>
    </row>
    <row r="51" spans="1:7" x14ac:dyDescent="0.25">
      <c r="A51" s="52" t="s">
        <v>55</v>
      </c>
      <c r="B51" s="91"/>
      <c r="C51" s="91"/>
      <c r="D51" s="91">
        <f t="shared" si="9"/>
        <v>0</v>
      </c>
      <c r="E51" s="91"/>
      <c r="F51" s="91"/>
      <c r="G51" s="91">
        <f t="shared" si="11"/>
        <v>0</v>
      </c>
    </row>
    <row r="52" spans="1:7" ht="30" x14ac:dyDescent="0.25">
      <c r="A52" s="53" t="s">
        <v>56</v>
      </c>
      <c r="B52" s="91"/>
      <c r="C52" s="91"/>
      <c r="D52" s="91">
        <f t="shared" si="9"/>
        <v>0</v>
      </c>
      <c r="E52" s="91"/>
      <c r="F52" s="91"/>
      <c r="G52" s="91">
        <f t="shared" si="11"/>
        <v>0</v>
      </c>
    </row>
    <row r="53" spans="1:7" x14ac:dyDescent="0.25">
      <c r="A53" s="49" t="s">
        <v>57</v>
      </c>
      <c r="B53" s="91"/>
      <c r="C53" s="91"/>
      <c r="D53" s="91">
        <f t="shared" si="9"/>
        <v>0</v>
      </c>
      <c r="E53" s="91"/>
      <c r="F53" s="91"/>
      <c r="G53" s="91">
        <f t="shared" si="11"/>
        <v>0</v>
      </c>
    </row>
    <row r="54" spans="1:7" x14ac:dyDescent="0.25">
      <c r="A54" s="29" t="s">
        <v>58</v>
      </c>
      <c r="B54" s="91">
        <f>SUM(B55:B58)</f>
        <v>8000000</v>
      </c>
      <c r="C54" s="91">
        <f t="shared" ref="C54:F54" si="12">SUM(C55:C58)</f>
        <v>-8000000</v>
      </c>
      <c r="D54" s="91">
        <f t="shared" si="12"/>
        <v>0</v>
      </c>
      <c r="E54" s="91">
        <f t="shared" si="12"/>
        <v>0</v>
      </c>
      <c r="F54" s="91">
        <f t="shared" si="12"/>
        <v>0</v>
      </c>
      <c r="G54" s="91">
        <f t="shared" si="11"/>
        <v>-8000000</v>
      </c>
    </row>
    <row r="55" spans="1:7" x14ac:dyDescent="0.25">
      <c r="A55" s="53" t="s">
        <v>59</v>
      </c>
      <c r="B55" s="91"/>
      <c r="C55" s="91"/>
      <c r="D55" s="91">
        <f t="shared" ref="D55:D58" si="13">B55+C55</f>
        <v>0</v>
      </c>
      <c r="E55" s="91"/>
      <c r="F55" s="91"/>
      <c r="G55" s="91">
        <f t="shared" si="11"/>
        <v>0</v>
      </c>
    </row>
    <row r="56" spans="1:7" x14ac:dyDescent="0.25">
      <c r="A56" s="52" t="s">
        <v>60</v>
      </c>
      <c r="B56" s="91"/>
      <c r="C56" s="91"/>
      <c r="D56" s="91">
        <f t="shared" si="13"/>
        <v>0</v>
      </c>
      <c r="E56" s="91"/>
      <c r="F56" s="91"/>
      <c r="G56" s="91">
        <f t="shared" si="11"/>
        <v>0</v>
      </c>
    </row>
    <row r="57" spans="1:7" x14ac:dyDescent="0.25">
      <c r="A57" s="52" t="s">
        <v>61</v>
      </c>
      <c r="B57" s="91"/>
      <c r="C57" s="91"/>
      <c r="D57" s="91">
        <f t="shared" si="13"/>
        <v>0</v>
      </c>
      <c r="E57" s="91"/>
      <c r="F57" s="91"/>
      <c r="G57" s="91">
        <f t="shared" si="11"/>
        <v>0</v>
      </c>
    </row>
    <row r="58" spans="1:7" x14ac:dyDescent="0.25">
      <c r="A58" s="53" t="s">
        <v>62</v>
      </c>
      <c r="B58" s="90">
        <v>8000000</v>
      </c>
      <c r="C58" s="108">
        <v>-8000000</v>
      </c>
      <c r="D58" s="91">
        <f t="shared" si="13"/>
        <v>0</v>
      </c>
      <c r="E58" s="90">
        <v>0</v>
      </c>
      <c r="F58" s="90">
        <v>0</v>
      </c>
      <c r="G58" s="91">
        <f t="shared" si="11"/>
        <v>-8000000</v>
      </c>
    </row>
    <row r="59" spans="1:7" x14ac:dyDescent="0.25">
      <c r="A59" s="29" t="s">
        <v>63</v>
      </c>
      <c r="B59" s="91">
        <f>B60+B61</f>
        <v>0</v>
      </c>
      <c r="C59" s="91">
        <f t="shared" ref="C59:F59" si="14">C60+C61</f>
        <v>0</v>
      </c>
      <c r="D59" s="91">
        <f t="shared" si="14"/>
        <v>0</v>
      </c>
      <c r="E59" s="91">
        <f t="shared" si="14"/>
        <v>0</v>
      </c>
      <c r="F59" s="91">
        <f t="shared" si="14"/>
        <v>0</v>
      </c>
      <c r="G59" s="91">
        <f t="shared" si="11"/>
        <v>0</v>
      </c>
    </row>
    <row r="60" spans="1:7" x14ac:dyDescent="0.25">
      <c r="A60" s="52" t="s">
        <v>64</v>
      </c>
      <c r="B60" s="90">
        <v>0</v>
      </c>
      <c r="C60" s="90">
        <v>0</v>
      </c>
      <c r="D60" s="91">
        <f t="shared" ref="D60:D63" si="15">B60+C60</f>
        <v>0</v>
      </c>
      <c r="E60" s="90">
        <v>0</v>
      </c>
      <c r="F60" s="90">
        <v>0</v>
      </c>
      <c r="G60" s="91">
        <f t="shared" si="11"/>
        <v>0</v>
      </c>
    </row>
    <row r="61" spans="1:7" x14ac:dyDescent="0.25">
      <c r="A61" s="52" t="s">
        <v>65</v>
      </c>
      <c r="B61" s="90">
        <v>0</v>
      </c>
      <c r="C61" s="90">
        <v>0</v>
      </c>
      <c r="D61" s="91">
        <f t="shared" si="15"/>
        <v>0</v>
      </c>
      <c r="E61" s="90">
        <v>0</v>
      </c>
      <c r="F61" s="90">
        <v>0</v>
      </c>
      <c r="G61" s="91">
        <f t="shared" si="11"/>
        <v>0</v>
      </c>
    </row>
    <row r="62" spans="1:7" x14ac:dyDescent="0.25">
      <c r="A62" s="29" t="s">
        <v>66</v>
      </c>
      <c r="B62" s="90">
        <v>12000000</v>
      </c>
      <c r="C62" s="90">
        <v>49266331.619999997</v>
      </c>
      <c r="D62" s="91">
        <f>B62+C62</f>
        <v>61266331.619999997</v>
      </c>
      <c r="E62" s="90">
        <v>4287572.2699999996</v>
      </c>
      <c r="F62" s="90">
        <v>4287572.2699999996</v>
      </c>
      <c r="G62" s="91">
        <f t="shared" si="11"/>
        <v>-7712427.7300000004</v>
      </c>
    </row>
    <row r="63" spans="1:7" x14ac:dyDescent="0.25">
      <c r="A63" s="29" t="s">
        <v>67</v>
      </c>
      <c r="B63" s="90">
        <v>0</v>
      </c>
      <c r="C63" s="90">
        <v>0</v>
      </c>
      <c r="D63" s="91">
        <f t="shared" si="15"/>
        <v>0</v>
      </c>
      <c r="E63" s="90">
        <v>0</v>
      </c>
      <c r="F63" s="91"/>
      <c r="G63" s="91">
        <f t="shared" si="11"/>
        <v>0</v>
      </c>
    </row>
    <row r="64" spans="1:7" x14ac:dyDescent="0.25">
      <c r="A64" s="22"/>
      <c r="B64" s="94"/>
      <c r="C64" s="94"/>
      <c r="D64" s="94"/>
      <c r="E64" s="94"/>
      <c r="F64" s="94"/>
      <c r="G64" s="94"/>
    </row>
    <row r="65" spans="1:7" x14ac:dyDescent="0.25">
      <c r="A65" s="1" t="s">
        <v>68</v>
      </c>
      <c r="B65" s="92">
        <f>B45+B54+B59+B62+B63</f>
        <v>40374844</v>
      </c>
      <c r="C65" s="92">
        <f t="shared" ref="C65:F65" si="16">C45+C54+C59+C62+C63</f>
        <v>47452722.619999997</v>
      </c>
      <c r="D65" s="92">
        <f t="shared" si="16"/>
        <v>87827566.620000005</v>
      </c>
      <c r="E65" s="92">
        <f t="shared" si="16"/>
        <v>19627214.07</v>
      </c>
      <c r="F65" s="92">
        <f t="shared" si="16"/>
        <v>19627214.07</v>
      </c>
      <c r="G65" s="92">
        <f>F65-B65</f>
        <v>-20747629.93</v>
      </c>
    </row>
    <row r="66" spans="1:7" x14ac:dyDescent="0.25">
      <c r="A66" s="22"/>
      <c r="B66" s="94"/>
      <c r="C66" s="94"/>
      <c r="D66" s="94"/>
      <c r="E66" s="94"/>
      <c r="F66" s="94"/>
      <c r="G66" s="94"/>
    </row>
    <row r="67" spans="1:7" x14ac:dyDescent="0.25">
      <c r="A67" s="1" t="s">
        <v>69</v>
      </c>
      <c r="B67" s="92">
        <f>B68</f>
        <v>0</v>
      </c>
      <c r="C67" s="92">
        <f t="shared" ref="C67:G67" si="17">C68</f>
        <v>0</v>
      </c>
      <c r="D67" s="92">
        <f t="shared" si="17"/>
        <v>0</v>
      </c>
      <c r="E67" s="92">
        <f t="shared" si="17"/>
        <v>0</v>
      </c>
      <c r="F67" s="92">
        <f t="shared" si="17"/>
        <v>0</v>
      </c>
      <c r="G67" s="92">
        <f t="shared" si="17"/>
        <v>0</v>
      </c>
    </row>
    <row r="68" spans="1:7" x14ac:dyDescent="0.25">
      <c r="A68" s="29" t="s">
        <v>70</v>
      </c>
      <c r="B68" s="90">
        <v>0</v>
      </c>
      <c r="C68" s="90">
        <v>0</v>
      </c>
      <c r="D68" s="91">
        <f>B68+C68</f>
        <v>0</v>
      </c>
      <c r="E68" s="90">
        <v>0</v>
      </c>
      <c r="F68" s="90">
        <v>0</v>
      </c>
      <c r="G68" s="91">
        <f t="shared" ref="G68" si="18">F68-B68</f>
        <v>0</v>
      </c>
    </row>
    <row r="69" spans="1:7" x14ac:dyDescent="0.25">
      <c r="A69" s="22"/>
      <c r="B69" s="94"/>
      <c r="C69" s="94"/>
      <c r="D69" s="94"/>
      <c r="E69" s="94"/>
      <c r="F69" s="94"/>
      <c r="G69" s="94"/>
    </row>
    <row r="70" spans="1:7" x14ac:dyDescent="0.25">
      <c r="A70" s="1" t="s">
        <v>71</v>
      </c>
      <c r="B70" s="92">
        <f>B41+B65+B67</f>
        <v>111189844</v>
      </c>
      <c r="C70" s="92">
        <f t="shared" ref="C70:G70" si="19">C41+C65+C67</f>
        <v>52344149.329999998</v>
      </c>
      <c r="D70" s="92">
        <f t="shared" si="19"/>
        <v>163533993.33000001</v>
      </c>
      <c r="E70" s="92">
        <f t="shared" si="19"/>
        <v>57435120.460000001</v>
      </c>
      <c r="F70" s="92">
        <f t="shared" si="19"/>
        <v>57435120.460000001</v>
      </c>
      <c r="G70" s="92">
        <f t="shared" si="19"/>
        <v>-53754723.539999999</v>
      </c>
    </row>
    <row r="71" spans="1:7" x14ac:dyDescent="0.25">
      <c r="A71" s="22"/>
      <c r="B71" s="24"/>
      <c r="C71" s="24"/>
      <c r="D71" s="24"/>
      <c r="E71" s="24"/>
      <c r="F71" s="24"/>
      <c r="G71" s="24"/>
    </row>
    <row r="72" spans="1:7" x14ac:dyDescent="0.25">
      <c r="A72" s="1" t="s">
        <v>72</v>
      </c>
      <c r="B72" s="24"/>
      <c r="C72" s="24"/>
      <c r="D72" s="24"/>
      <c r="E72" s="24"/>
      <c r="F72" s="24"/>
      <c r="G72" s="24"/>
    </row>
    <row r="73" spans="1:7" ht="30" x14ac:dyDescent="0.25">
      <c r="A73" s="38" t="s">
        <v>73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  <c r="G73" s="23">
        <f>F73-B73</f>
        <v>0</v>
      </c>
    </row>
    <row r="74" spans="1:7" ht="30" x14ac:dyDescent="0.25">
      <c r="A74" s="38" t="s">
        <v>74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  <c r="G74" s="23">
        <f>F74-B74</f>
        <v>0</v>
      </c>
    </row>
    <row r="75" spans="1:7" x14ac:dyDescent="0.25">
      <c r="A75" s="5" t="s">
        <v>75</v>
      </c>
      <c r="B75" s="2">
        <f t="shared" ref="B75:G75" si="20">B73+B74</f>
        <v>0</v>
      </c>
      <c r="C75" s="2">
        <f t="shared" si="20"/>
        <v>0</v>
      </c>
      <c r="D75" s="2">
        <f t="shared" si="20"/>
        <v>0</v>
      </c>
      <c r="E75" s="2">
        <f t="shared" si="20"/>
        <v>0</v>
      </c>
      <c r="F75" s="2">
        <f t="shared" si="20"/>
        <v>0</v>
      </c>
      <c r="G75" s="2">
        <f t="shared" si="20"/>
        <v>0</v>
      </c>
    </row>
    <row r="76" spans="1:7" x14ac:dyDescent="0.25">
      <c r="A76" s="27"/>
      <c r="B76" s="54"/>
      <c r="C76" s="54"/>
      <c r="D76" s="54"/>
      <c r="E76" s="54"/>
      <c r="F76" s="54"/>
      <c r="G76" s="54"/>
    </row>
  </sheetData>
  <mergeCells count="4">
    <mergeCell ref="A6:A7"/>
    <mergeCell ref="B6:F6"/>
    <mergeCell ref="G6:G7"/>
    <mergeCell ref="A1:G1"/>
  </mergeCells>
  <dataValidations disablePrompts="1" count="1">
    <dataValidation type="decimal" allowBlank="1" showInputMessage="1" showErrorMessage="1" sqref="B9:G75" xr:uid="{DC1946A7-B84E-4C39-8E70-5A154098F50E}">
      <formula1>-1.79769313486231E+100</formula1>
      <formula2>1.79769313486231E+100</formula2>
    </dataValidation>
  </dataValidations>
  <pageMargins left="0.70866141732283472" right="0.31496062992125984" top="0.74803149606299213" bottom="0.74803149606299213" header="0.31496062992125984" footer="0.31496062992125984"/>
  <pageSetup paperSize="9" scale="47" orientation="portrait" horizontalDpi="1200" verticalDpi="1200" r:id="rId1"/>
  <ignoredErrors>
    <ignoredError sqref="B71:F75 G71:G76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28" customWidth="1"/>
    <col min="2" max="2" width="23.5703125" style="28" customWidth="1"/>
    <col min="3" max="3" width="18.42578125" style="28" customWidth="1"/>
    <col min="4" max="4" width="17.42578125" style="28" customWidth="1"/>
    <col min="5" max="5" width="19.7109375" style="28" customWidth="1"/>
    <col min="6" max="6" width="23.140625" style="28" bestFit="1" customWidth="1"/>
    <col min="7" max="211" width="65" style="28"/>
    <col min="212" max="212" width="60.5703125" style="28" customWidth="1"/>
    <col min="213" max="213" width="23.5703125" style="28" customWidth="1"/>
    <col min="214" max="214" width="18.42578125" style="28" customWidth="1"/>
    <col min="215" max="215" width="17.42578125" style="28" customWidth="1"/>
    <col min="216" max="216" width="19.7109375" style="28" customWidth="1"/>
    <col min="217" max="217" width="19.140625" style="28" customWidth="1"/>
    <col min="218" max="218" width="37.28515625" style="28" bestFit="1" customWidth="1"/>
    <col min="219" max="467" width="65" style="28"/>
    <col min="468" max="468" width="60.5703125" style="28" customWidth="1"/>
    <col min="469" max="469" width="23.5703125" style="28" customWidth="1"/>
    <col min="470" max="470" width="18.42578125" style="28" customWidth="1"/>
    <col min="471" max="471" width="17.42578125" style="28" customWidth="1"/>
    <col min="472" max="472" width="19.7109375" style="28" customWidth="1"/>
    <col min="473" max="473" width="19.140625" style="28" customWidth="1"/>
    <col min="474" max="474" width="37.28515625" style="28" bestFit="1" customWidth="1"/>
    <col min="475" max="723" width="65" style="28"/>
    <col min="724" max="724" width="60.5703125" style="28" customWidth="1"/>
    <col min="725" max="725" width="23.5703125" style="28" customWidth="1"/>
    <col min="726" max="726" width="18.42578125" style="28" customWidth="1"/>
    <col min="727" max="727" width="17.42578125" style="28" customWidth="1"/>
    <col min="728" max="728" width="19.7109375" style="28" customWidth="1"/>
    <col min="729" max="729" width="19.140625" style="28" customWidth="1"/>
    <col min="730" max="730" width="37.28515625" style="28" bestFit="1" customWidth="1"/>
    <col min="731" max="979" width="65" style="28"/>
    <col min="980" max="980" width="60.5703125" style="28" customWidth="1"/>
    <col min="981" max="981" width="23.5703125" style="28" customWidth="1"/>
    <col min="982" max="982" width="18.42578125" style="28" customWidth="1"/>
    <col min="983" max="983" width="17.42578125" style="28" customWidth="1"/>
    <col min="984" max="984" width="19.7109375" style="28" customWidth="1"/>
    <col min="985" max="985" width="19.140625" style="28" customWidth="1"/>
    <col min="986" max="986" width="37.28515625" style="28" bestFit="1" customWidth="1"/>
    <col min="987" max="1235" width="65" style="28"/>
    <col min="1236" max="1236" width="60.5703125" style="28" customWidth="1"/>
    <col min="1237" max="1237" width="23.5703125" style="28" customWidth="1"/>
    <col min="1238" max="1238" width="18.42578125" style="28" customWidth="1"/>
    <col min="1239" max="1239" width="17.42578125" style="28" customWidth="1"/>
    <col min="1240" max="1240" width="19.7109375" style="28" customWidth="1"/>
    <col min="1241" max="1241" width="19.140625" style="28" customWidth="1"/>
    <col min="1242" max="1242" width="37.28515625" style="28" bestFit="1" customWidth="1"/>
    <col min="1243" max="1491" width="65" style="28"/>
    <col min="1492" max="1492" width="60.5703125" style="28" customWidth="1"/>
    <col min="1493" max="1493" width="23.5703125" style="28" customWidth="1"/>
    <col min="1494" max="1494" width="18.42578125" style="28" customWidth="1"/>
    <col min="1495" max="1495" width="17.42578125" style="28" customWidth="1"/>
    <col min="1496" max="1496" width="19.7109375" style="28" customWidth="1"/>
    <col min="1497" max="1497" width="19.140625" style="28" customWidth="1"/>
    <col min="1498" max="1498" width="37.28515625" style="28" bestFit="1" customWidth="1"/>
    <col min="1499" max="1747" width="65" style="28"/>
    <col min="1748" max="1748" width="60.5703125" style="28" customWidth="1"/>
    <col min="1749" max="1749" width="23.5703125" style="28" customWidth="1"/>
    <col min="1750" max="1750" width="18.42578125" style="28" customWidth="1"/>
    <col min="1751" max="1751" width="17.42578125" style="28" customWidth="1"/>
    <col min="1752" max="1752" width="19.7109375" style="28" customWidth="1"/>
    <col min="1753" max="1753" width="19.140625" style="28" customWidth="1"/>
    <col min="1754" max="1754" width="37.28515625" style="28" bestFit="1" customWidth="1"/>
    <col min="1755" max="2003" width="65" style="28"/>
    <col min="2004" max="2004" width="60.5703125" style="28" customWidth="1"/>
    <col min="2005" max="2005" width="23.5703125" style="28" customWidth="1"/>
    <col min="2006" max="2006" width="18.42578125" style="28" customWidth="1"/>
    <col min="2007" max="2007" width="17.42578125" style="28" customWidth="1"/>
    <col min="2008" max="2008" width="19.7109375" style="28" customWidth="1"/>
    <col min="2009" max="2009" width="19.140625" style="28" customWidth="1"/>
    <col min="2010" max="2010" width="37.28515625" style="28" bestFit="1" customWidth="1"/>
    <col min="2011" max="2259" width="65" style="28"/>
    <col min="2260" max="2260" width="60.5703125" style="28" customWidth="1"/>
    <col min="2261" max="2261" width="23.5703125" style="28" customWidth="1"/>
    <col min="2262" max="2262" width="18.42578125" style="28" customWidth="1"/>
    <col min="2263" max="2263" width="17.42578125" style="28" customWidth="1"/>
    <col min="2264" max="2264" width="19.7109375" style="28" customWidth="1"/>
    <col min="2265" max="2265" width="19.140625" style="28" customWidth="1"/>
    <col min="2266" max="2266" width="37.28515625" style="28" bestFit="1" customWidth="1"/>
    <col min="2267" max="2515" width="65" style="28"/>
    <col min="2516" max="2516" width="60.5703125" style="28" customWidth="1"/>
    <col min="2517" max="2517" width="23.5703125" style="28" customWidth="1"/>
    <col min="2518" max="2518" width="18.42578125" style="28" customWidth="1"/>
    <col min="2519" max="2519" width="17.42578125" style="28" customWidth="1"/>
    <col min="2520" max="2520" width="19.7109375" style="28" customWidth="1"/>
    <col min="2521" max="2521" width="19.140625" style="28" customWidth="1"/>
    <col min="2522" max="2522" width="37.28515625" style="28" bestFit="1" customWidth="1"/>
    <col min="2523" max="2771" width="65" style="28"/>
    <col min="2772" max="2772" width="60.5703125" style="28" customWidth="1"/>
    <col min="2773" max="2773" width="23.5703125" style="28" customWidth="1"/>
    <col min="2774" max="2774" width="18.42578125" style="28" customWidth="1"/>
    <col min="2775" max="2775" width="17.42578125" style="28" customWidth="1"/>
    <col min="2776" max="2776" width="19.7109375" style="28" customWidth="1"/>
    <col min="2777" max="2777" width="19.140625" style="28" customWidth="1"/>
    <col min="2778" max="2778" width="37.28515625" style="28" bestFit="1" customWidth="1"/>
    <col min="2779" max="3027" width="65" style="28"/>
    <col min="3028" max="3028" width="60.5703125" style="28" customWidth="1"/>
    <col min="3029" max="3029" width="23.5703125" style="28" customWidth="1"/>
    <col min="3030" max="3030" width="18.42578125" style="28" customWidth="1"/>
    <col min="3031" max="3031" width="17.42578125" style="28" customWidth="1"/>
    <col min="3032" max="3032" width="19.7109375" style="28" customWidth="1"/>
    <col min="3033" max="3033" width="19.140625" style="28" customWidth="1"/>
    <col min="3034" max="3034" width="37.28515625" style="28" bestFit="1" customWidth="1"/>
    <col min="3035" max="3283" width="65" style="28"/>
    <col min="3284" max="3284" width="60.5703125" style="28" customWidth="1"/>
    <col min="3285" max="3285" width="23.5703125" style="28" customWidth="1"/>
    <col min="3286" max="3286" width="18.42578125" style="28" customWidth="1"/>
    <col min="3287" max="3287" width="17.42578125" style="28" customWidth="1"/>
    <col min="3288" max="3288" width="19.7109375" style="28" customWidth="1"/>
    <col min="3289" max="3289" width="19.140625" style="28" customWidth="1"/>
    <col min="3290" max="3290" width="37.28515625" style="28" bestFit="1" customWidth="1"/>
    <col min="3291" max="3539" width="65" style="28"/>
    <col min="3540" max="3540" width="60.5703125" style="28" customWidth="1"/>
    <col min="3541" max="3541" width="23.5703125" style="28" customWidth="1"/>
    <col min="3542" max="3542" width="18.42578125" style="28" customWidth="1"/>
    <col min="3543" max="3543" width="17.42578125" style="28" customWidth="1"/>
    <col min="3544" max="3544" width="19.7109375" style="28" customWidth="1"/>
    <col min="3545" max="3545" width="19.140625" style="28" customWidth="1"/>
    <col min="3546" max="3546" width="37.28515625" style="28" bestFit="1" customWidth="1"/>
    <col min="3547" max="3795" width="65" style="28"/>
    <col min="3796" max="3796" width="60.5703125" style="28" customWidth="1"/>
    <col min="3797" max="3797" width="23.5703125" style="28" customWidth="1"/>
    <col min="3798" max="3798" width="18.42578125" style="28" customWidth="1"/>
    <col min="3799" max="3799" width="17.42578125" style="28" customWidth="1"/>
    <col min="3800" max="3800" width="19.7109375" style="28" customWidth="1"/>
    <col min="3801" max="3801" width="19.140625" style="28" customWidth="1"/>
    <col min="3802" max="3802" width="37.28515625" style="28" bestFit="1" customWidth="1"/>
    <col min="3803" max="4051" width="65" style="28"/>
    <col min="4052" max="4052" width="60.5703125" style="28" customWidth="1"/>
    <col min="4053" max="4053" width="23.5703125" style="28" customWidth="1"/>
    <col min="4054" max="4054" width="18.42578125" style="28" customWidth="1"/>
    <col min="4055" max="4055" width="17.42578125" style="28" customWidth="1"/>
    <col min="4056" max="4056" width="19.7109375" style="28" customWidth="1"/>
    <col min="4057" max="4057" width="19.140625" style="28" customWidth="1"/>
    <col min="4058" max="4058" width="37.28515625" style="28" bestFit="1" customWidth="1"/>
    <col min="4059" max="4307" width="65" style="28"/>
    <col min="4308" max="4308" width="60.5703125" style="28" customWidth="1"/>
    <col min="4309" max="4309" width="23.5703125" style="28" customWidth="1"/>
    <col min="4310" max="4310" width="18.42578125" style="28" customWidth="1"/>
    <col min="4311" max="4311" width="17.42578125" style="28" customWidth="1"/>
    <col min="4312" max="4312" width="19.7109375" style="28" customWidth="1"/>
    <col min="4313" max="4313" width="19.140625" style="28" customWidth="1"/>
    <col min="4314" max="4314" width="37.28515625" style="28" bestFit="1" customWidth="1"/>
    <col min="4315" max="4563" width="65" style="28"/>
    <col min="4564" max="4564" width="60.5703125" style="28" customWidth="1"/>
    <col min="4565" max="4565" width="23.5703125" style="28" customWidth="1"/>
    <col min="4566" max="4566" width="18.42578125" style="28" customWidth="1"/>
    <col min="4567" max="4567" width="17.42578125" style="28" customWidth="1"/>
    <col min="4568" max="4568" width="19.7109375" style="28" customWidth="1"/>
    <col min="4569" max="4569" width="19.140625" style="28" customWidth="1"/>
    <col min="4570" max="4570" width="37.28515625" style="28" bestFit="1" customWidth="1"/>
    <col min="4571" max="4819" width="65" style="28"/>
    <col min="4820" max="4820" width="60.5703125" style="28" customWidth="1"/>
    <col min="4821" max="4821" width="23.5703125" style="28" customWidth="1"/>
    <col min="4822" max="4822" width="18.42578125" style="28" customWidth="1"/>
    <col min="4823" max="4823" width="17.42578125" style="28" customWidth="1"/>
    <col min="4824" max="4824" width="19.7109375" style="28" customWidth="1"/>
    <col min="4825" max="4825" width="19.140625" style="28" customWidth="1"/>
    <col min="4826" max="4826" width="37.28515625" style="28" bestFit="1" customWidth="1"/>
    <col min="4827" max="5075" width="65" style="28"/>
    <col min="5076" max="5076" width="60.5703125" style="28" customWidth="1"/>
    <col min="5077" max="5077" width="23.5703125" style="28" customWidth="1"/>
    <col min="5078" max="5078" width="18.42578125" style="28" customWidth="1"/>
    <col min="5079" max="5079" width="17.42578125" style="28" customWidth="1"/>
    <col min="5080" max="5080" width="19.7109375" style="28" customWidth="1"/>
    <col min="5081" max="5081" width="19.140625" style="28" customWidth="1"/>
    <col min="5082" max="5082" width="37.28515625" style="28" bestFit="1" customWidth="1"/>
    <col min="5083" max="5331" width="65" style="28"/>
    <col min="5332" max="5332" width="60.5703125" style="28" customWidth="1"/>
    <col min="5333" max="5333" width="23.5703125" style="28" customWidth="1"/>
    <col min="5334" max="5334" width="18.42578125" style="28" customWidth="1"/>
    <col min="5335" max="5335" width="17.42578125" style="28" customWidth="1"/>
    <col min="5336" max="5336" width="19.7109375" style="28" customWidth="1"/>
    <col min="5337" max="5337" width="19.140625" style="28" customWidth="1"/>
    <col min="5338" max="5338" width="37.28515625" style="28" bestFit="1" customWidth="1"/>
    <col min="5339" max="5587" width="65" style="28"/>
    <col min="5588" max="5588" width="60.5703125" style="28" customWidth="1"/>
    <col min="5589" max="5589" width="23.5703125" style="28" customWidth="1"/>
    <col min="5590" max="5590" width="18.42578125" style="28" customWidth="1"/>
    <col min="5591" max="5591" width="17.42578125" style="28" customWidth="1"/>
    <col min="5592" max="5592" width="19.7109375" style="28" customWidth="1"/>
    <col min="5593" max="5593" width="19.140625" style="28" customWidth="1"/>
    <col min="5594" max="5594" width="37.28515625" style="28" bestFit="1" customWidth="1"/>
    <col min="5595" max="5843" width="65" style="28"/>
    <col min="5844" max="5844" width="60.5703125" style="28" customWidth="1"/>
    <col min="5845" max="5845" width="23.5703125" style="28" customWidth="1"/>
    <col min="5846" max="5846" width="18.42578125" style="28" customWidth="1"/>
    <col min="5847" max="5847" width="17.42578125" style="28" customWidth="1"/>
    <col min="5848" max="5848" width="19.7109375" style="28" customWidth="1"/>
    <col min="5849" max="5849" width="19.140625" style="28" customWidth="1"/>
    <col min="5850" max="5850" width="37.28515625" style="28" bestFit="1" customWidth="1"/>
    <col min="5851" max="6099" width="65" style="28"/>
    <col min="6100" max="6100" width="60.5703125" style="28" customWidth="1"/>
    <col min="6101" max="6101" width="23.5703125" style="28" customWidth="1"/>
    <col min="6102" max="6102" width="18.42578125" style="28" customWidth="1"/>
    <col min="6103" max="6103" width="17.42578125" style="28" customWidth="1"/>
    <col min="6104" max="6104" width="19.7109375" style="28" customWidth="1"/>
    <col min="6105" max="6105" width="19.140625" style="28" customWidth="1"/>
    <col min="6106" max="6106" width="37.28515625" style="28" bestFit="1" customWidth="1"/>
    <col min="6107" max="6355" width="65" style="28"/>
    <col min="6356" max="6356" width="60.5703125" style="28" customWidth="1"/>
    <col min="6357" max="6357" width="23.5703125" style="28" customWidth="1"/>
    <col min="6358" max="6358" width="18.42578125" style="28" customWidth="1"/>
    <col min="6359" max="6359" width="17.42578125" style="28" customWidth="1"/>
    <col min="6360" max="6360" width="19.7109375" style="28" customWidth="1"/>
    <col min="6361" max="6361" width="19.140625" style="28" customWidth="1"/>
    <col min="6362" max="6362" width="37.28515625" style="28" bestFit="1" customWidth="1"/>
    <col min="6363" max="6611" width="65" style="28"/>
    <col min="6612" max="6612" width="60.5703125" style="28" customWidth="1"/>
    <col min="6613" max="6613" width="23.5703125" style="28" customWidth="1"/>
    <col min="6614" max="6614" width="18.42578125" style="28" customWidth="1"/>
    <col min="6615" max="6615" width="17.42578125" style="28" customWidth="1"/>
    <col min="6616" max="6616" width="19.7109375" style="28" customWidth="1"/>
    <col min="6617" max="6617" width="19.140625" style="28" customWidth="1"/>
    <col min="6618" max="6618" width="37.28515625" style="28" bestFit="1" customWidth="1"/>
    <col min="6619" max="6867" width="65" style="28"/>
    <col min="6868" max="6868" width="60.5703125" style="28" customWidth="1"/>
    <col min="6869" max="6869" width="23.5703125" style="28" customWidth="1"/>
    <col min="6870" max="6870" width="18.42578125" style="28" customWidth="1"/>
    <col min="6871" max="6871" width="17.42578125" style="28" customWidth="1"/>
    <col min="6872" max="6872" width="19.7109375" style="28" customWidth="1"/>
    <col min="6873" max="6873" width="19.140625" style="28" customWidth="1"/>
    <col min="6874" max="6874" width="37.28515625" style="28" bestFit="1" customWidth="1"/>
    <col min="6875" max="7123" width="65" style="28"/>
    <col min="7124" max="7124" width="60.5703125" style="28" customWidth="1"/>
    <col min="7125" max="7125" width="23.5703125" style="28" customWidth="1"/>
    <col min="7126" max="7126" width="18.42578125" style="28" customWidth="1"/>
    <col min="7127" max="7127" width="17.42578125" style="28" customWidth="1"/>
    <col min="7128" max="7128" width="19.7109375" style="28" customWidth="1"/>
    <col min="7129" max="7129" width="19.140625" style="28" customWidth="1"/>
    <col min="7130" max="7130" width="37.28515625" style="28" bestFit="1" customWidth="1"/>
    <col min="7131" max="7379" width="65" style="28"/>
    <col min="7380" max="7380" width="60.5703125" style="28" customWidth="1"/>
    <col min="7381" max="7381" width="23.5703125" style="28" customWidth="1"/>
    <col min="7382" max="7382" width="18.42578125" style="28" customWidth="1"/>
    <col min="7383" max="7383" width="17.42578125" style="28" customWidth="1"/>
    <col min="7384" max="7384" width="19.7109375" style="28" customWidth="1"/>
    <col min="7385" max="7385" width="19.140625" style="28" customWidth="1"/>
    <col min="7386" max="7386" width="37.28515625" style="28" bestFit="1" customWidth="1"/>
    <col min="7387" max="7635" width="65" style="28"/>
    <col min="7636" max="7636" width="60.5703125" style="28" customWidth="1"/>
    <col min="7637" max="7637" width="23.5703125" style="28" customWidth="1"/>
    <col min="7638" max="7638" width="18.42578125" style="28" customWidth="1"/>
    <col min="7639" max="7639" width="17.42578125" style="28" customWidth="1"/>
    <col min="7640" max="7640" width="19.7109375" style="28" customWidth="1"/>
    <col min="7641" max="7641" width="19.140625" style="28" customWidth="1"/>
    <col min="7642" max="7642" width="37.28515625" style="28" bestFit="1" customWidth="1"/>
    <col min="7643" max="7891" width="65" style="28"/>
    <col min="7892" max="7892" width="60.5703125" style="28" customWidth="1"/>
    <col min="7893" max="7893" width="23.5703125" style="28" customWidth="1"/>
    <col min="7894" max="7894" width="18.42578125" style="28" customWidth="1"/>
    <col min="7895" max="7895" width="17.42578125" style="28" customWidth="1"/>
    <col min="7896" max="7896" width="19.7109375" style="28" customWidth="1"/>
    <col min="7897" max="7897" width="19.140625" style="28" customWidth="1"/>
    <col min="7898" max="7898" width="37.28515625" style="28" bestFit="1" customWidth="1"/>
    <col min="7899" max="8147" width="65" style="28"/>
    <col min="8148" max="8148" width="60.5703125" style="28" customWidth="1"/>
    <col min="8149" max="8149" width="23.5703125" style="28" customWidth="1"/>
    <col min="8150" max="8150" width="18.42578125" style="28" customWidth="1"/>
    <col min="8151" max="8151" width="17.42578125" style="28" customWidth="1"/>
    <col min="8152" max="8152" width="19.7109375" style="28" customWidth="1"/>
    <col min="8153" max="8153" width="19.140625" style="28" customWidth="1"/>
    <col min="8154" max="8154" width="37.28515625" style="28" bestFit="1" customWidth="1"/>
    <col min="8155" max="8403" width="65" style="28"/>
    <col min="8404" max="8404" width="60.5703125" style="28" customWidth="1"/>
    <col min="8405" max="8405" width="23.5703125" style="28" customWidth="1"/>
    <col min="8406" max="8406" width="18.42578125" style="28" customWidth="1"/>
    <col min="8407" max="8407" width="17.42578125" style="28" customWidth="1"/>
    <col min="8408" max="8408" width="19.7109375" style="28" customWidth="1"/>
    <col min="8409" max="8409" width="19.140625" style="28" customWidth="1"/>
    <col min="8410" max="8410" width="37.28515625" style="28" bestFit="1" customWidth="1"/>
    <col min="8411" max="8659" width="65" style="28"/>
    <col min="8660" max="8660" width="60.5703125" style="28" customWidth="1"/>
    <col min="8661" max="8661" width="23.5703125" style="28" customWidth="1"/>
    <col min="8662" max="8662" width="18.42578125" style="28" customWidth="1"/>
    <col min="8663" max="8663" width="17.42578125" style="28" customWidth="1"/>
    <col min="8664" max="8664" width="19.7109375" style="28" customWidth="1"/>
    <col min="8665" max="8665" width="19.140625" style="28" customWidth="1"/>
    <col min="8666" max="8666" width="37.28515625" style="28" bestFit="1" customWidth="1"/>
    <col min="8667" max="8915" width="65" style="28"/>
    <col min="8916" max="8916" width="60.5703125" style="28" customWidth="1"/>
    <col min="8917" max="8917" width="23.5703125" style="28" customWidth="1"/>
    <col min="8918" max="8918" width="18.42578125" style="28" customWidth="1"/>
    <col min="8919" max="8919" width="17.42578125" style="28" customWidth="1"/>
    <col min="8920" max="8920" width="19.7109375" style="28" customWidth="1"/>
    <col min="8921" max="8921" width="19.140625" style="28" customWidth="1"/>
    <col min="8922" max="8922" width="37.28515625" style="28" bestFit="1" customWidth="1"/>
    <col min="8923" max="9171" width="65" style="28"/>
    <col min="9172" max="9172" width="60.5703125" style="28" customWidth="1"/>
    <col min="9173" max="9173" width="23.5703125" style="28" customWidth="1"/>
    <col min="9174" max="9174" width="18.42578125" style="28" customWidth="1"/>
    <col min="9175" max="9175" width="17.42578125" style="28" customWidth="1"/>
    <col min="9176" max="9176" width="19.7109375" style="28" customWidth="1"/>
    <col min="9177" max="9177" width="19.140625" style="28" customWidth="1"/>
    <col min="9178" max="9178" width="37.28515625" style="28" bestFit="1" customWidth="1"/>
    <col min="9179" max="9427" width="65" style="28"/>
    <col min="9428" max="9428" width="60.5703125" style="28" customWidth="1"/>
    <col min="9429" max="9429" width="23.5703125" style="28" customWidth="1"/>
    <col min="9430" max="9430" width="18.42578125" style="28" customWidth="1"/>
    <col min="9431" max="9431" width="17.42578125" style="28" customWidth="1"/>
    <col min="9432" max="9432" width="19.7109375" style="28" customWidth="1"/>
    <col min="9433" max="9433" width="19.140625" style="28" customWidth="1"/>
    <col min="9434" max="9434" width="37.28515625" style="28" bestFit="1" customWidth="1"/>
    <col min="9435" max="9683" width="65" style="28"/>
    <col min="9684" max="9684" width="60.5703125" style="28" customWidth="1"/>
    <col min="9685" max="9685" width="23.5703125" style="28" customWidth="1"/>
    <col min="9686" max="9686" width="18.42578125" style="28" customWidth="1"/>
    <col min="9687" max="9687" width="17.42578125" style="28" customWidth="1"/>
    <col min="9688" max="9688" width="19.7109375" style="28" customWidth="1"/>
    <col min="9689" max="9689" width="19.140625" style="28" customWidth="1"/>
    <col min="9690" max="9690" width="37.28515625" style="28" bestFit="1" customWidth="1"/>
    <col min="9691" max="9939" width="65" style="28"/>
    <col min="9940" max="9940" width="60.5703125" style="28" customWidth="1"/>
    <col min="9941" max="9941" width="23.5703125" style="28" customWidth="1"/>
    <col min="9942" max="9942" width="18.42578125" style="28" customWidth="1"/>
    <col min="9943" max="9943" width="17.42578125" style="28" customWidth="1"/>
    <col min="9944" max="9944" width="19.7109375" style="28" customWidth="1"/>
    <col min="9945" max="9945" width="19.140625" style="28" customWidth="1"/>
    <col min="9946" max="9946" width="37.28515625" style="28" bestFit="1" customWidth="1"/>
    <col min="9947" max="10195" width="65" style="28"/>
    <col min="10196" max="10196" width="60.5703125" style="28" customWidth="1"/>
    <col min="10197" max="10197" width="23.5703125" style="28" customWidth="1"/>
    <col min="10198" max="10198" width="18.42578125" style="28" customWidth="1"/>
    <col min="10199" max="10199" width="17.42578125" style="28" customWidth="1"/>
    <col min="10200" max="10200" width="19.7109375" style="28" customWidth="1"/>
    <col min="10201" max="10201" width="19.140625" style="28" customWidth="1"/>
    <col min="10202" max="10202" width="37.28515625" style="28" bestFit="1" customWidth="1"/>
    <col min="10203" max="10451" width="65" style="28"/>
    <col min="10452" max="10452" width="60.5703125" style="28" customWidth="1"/>
    <col min="10453" max="10453" width="23.5703125" style="28" customWidth="1"/>
    <col min="10454" max="10454" width="18.42578125" style="28" customWidth="1"/>
    <col min="10455" max="10455" width="17.42578125" style="28" customWidth="1"/>
    <col min="10456" max="10456" width="19.7109375" style="28" customWidth="1"/>
    <col min="10457" max="10457" width="19.140625" style="28" customWidth="1"/>
    <col min="10458" max="10458" width="37.28515625" style="28" bestFit="1" customWidth="1"/>
    <col min="10459" max="10707" width="65" style="28"/>
    <col min="10708" max="10708" width="60.5703125" style="28" customWidth="1"/>
    <col min="10709" max="10709" width="23.5703125" style="28" customWidth="1"/>
    <col min="10710" max="10710" width="18.42578125" style="28" customWidth="1"/>
    <col min="10711" max="10711" width="17.42578125" style="28" customWidth="1"/>
    <col min="10712" max="10712" width="19.7109375" style="28" customWidth="1"/>
    <col min="10713" max="10713" width="19.140625" style="28" customWidth="1"/>
    <col min="10714" max="10714" width="37.28515625" style="28" bestFit="1" customWidth="1"/>
    <col min="10715" max="10963" width="65" style="28"/>
    <col min="10964" max="10964" width="60.5703125" style="28" customWidth="1"/>
    <col min="10965" max="10965" width="23.5703125" style="28" customWidth="1"/>
    <col min="10966" max="10966" width="18.42578125" style="28" customWidth="1"/>
    <col min="10967" max="10967" width="17.42578125" style="28" customWidth="1"/>
    <col min="10968" max="10968" width="19.7109375" style="28" customWidth="1"/>
    <col min="10969" max="10969" width="19.140625" style="28" customWidth="1"/>
    <col min="10970" max="10970" width="37.28515625" style="28" bestFit="1" customWidth="1"/>
    <col min="10971" max="11219" width="65" style="28"/>
    <col min="11220" max="11220" width="60.5703125" style="28" customWidth="1"/>
    <col min="11221" max="11221" width="23.5703125" style="28" customWidth="1"/>
    <col min="11222" max="11222" width="18.42578125" style="28" customWidth="1"/>
    <col min="11223" max="11223" width="17.42578125" style="28" customWidth="1"/>
    <col min="11224" max="11224" width="19.7109375" style="28" customWidth="1"/>
    <col min="11225" max="11225" width="19.140625" style="28" customWidth="1"/>
    <col min="11226" max="11226" width="37.28515625" style="28" bestFit="1" customWidth="1"/>
    <col min="11227" max="11475" width="65" style="28"/>
    <col min="11476" max="11476" width="60.5703125" style="28" customWidth="1"/>
    <col min="11477" max="11477" width="23.5703125" style="28" customWidth="1"/>
    <col min="11478" max="11478" width="18.42578125" style="28" customWidth="1"/>
    <col min="11479" max="11479" width="17.42578125" style="28" customWidth="1"/>
    <col min="11480" max="11480" width="19.7109375" style="28" customWidth="1"/>
    <col min="11481" max="11481" width="19.140625" style="28" customWidth="1"/>
    <col min="11482" max="11482" width="37.28515625" style="28" bestFit="1" customWidth="1"/>
    <col min="11483" max="11731" width="65" style="28"/>
    <col min="11732" max="11732" width="60.5703125" style="28" customWidth="1"/>
    <col min="11733" max="11733" width="23.5703125" style="28" customWidth="1"/>
    <col min="11734" max="11734" width="18.42578125" style="28" customWidth="1"/>
    <col min="11735" max="11735" width="17.42578125" style="28" customWidth="1"/>
    <col min="11736" max="11736" width="19.7109375" style="28" customWidth="1"/>
    <col min="11737" max="11737" width="19.140625" style="28" customWidth="1"/>
    <col min="11738" max="11738" width="37.28515625" style="28" bestFit="1" customWidth="1"/>
    <col min="11739" max="11987" width="65" style="28"/>
    <col min="11988" max="11988" width="60.5703125" style="28" customWidth="1"/>
    <col min="11989" max="11989" width="23.5703125" style="28" customWidth="1"/>
    <col min="11990" max="11990" width="18.42578125" style="28" customWidth="1"/>
    <col min="11991" max="11991" width="17.42578125" style="28" customWidth="1"/>
    <col min="11992" max="11992" width="19.7109375" style="28" customWidth="1"/>
    <col min="11993" max="11993" width="19.140625" style="28" customWidth="1"/>
    <col min="11994" max="11994" width="37.28515625" style="28" bestFit="1" customWidth="1"/>
    <col min="11995" max="12243" width="65" style="28"/>
    <col min="12244" max="12244" width="60.5703125" style="28" customWidth="1"/>
    <col min="12245" max="12245" width="23.5703125" style="28" customWidth="1"/>
    <col min="12246" max="12246" width="18.42578125" style="28" customWidth="1"/>
    <col min="12247" max="12247" width="17.42578125" style="28" customWidth="1"/>
    <col min="12248" max="12248" width="19.7109375" style="28" customWidth="1"/>
    <col min="12249" max="12249" width="19.140625" style="28" customWidth="1"/>
    <col min="12250" max="12250" width="37.28515625" style="28" bestFit="1" customWidth="1"/>
    <col min="12251" max="12499" width="65" style="28"/>
    <col min="12500" max="12500" width="60.5703125" style="28" customWidth="1"/>
    <col min="12501" max="12501" width="23.5703125" style="28" customWidth="1"/>
    <col min="12502" max="12502" width="18.42578125" style="28" customWidth="1"/>
    <col min="12503" max="12503" width="17.42578125" style="28" customWidth="1"/>
    <col min="12504" max="12504" width="19.7109375" style="28" customWidth="1"/>
    <col min="12505" max="12505" width="19.140625" style="28" customWidth="1"/>
    <col min="12506" max="12506" width="37.28515625" style="28" bestFit="1" customWidth="1"/>
    <col min="12507" max="12755" width="65" style="28"/>
    <col min="12756" max="12756" width="60.5703125" style="28" customWidth="1"/>
    <col min="12757" max="12757" width="23.5703125" style="28" customWidth="1"/>
    <col min="12758" max="12758" width="18.42578125" style="28" customWidth="1"/>
    <col min="12759" max="12759" width="17.42578125" style="28" customWidth="1"/>
    <col min="12760" max="12760" width="19.7109375" style="28" customWidth="1"/>
    <col min="12761" max="12761" width="19.140625" style="28" customWidth="1"/>
    <col min="12762" max="12762" width="37.28515625" style="28" bestFit="1" customWidth="1"/>
    <col min="12763" max="13011" width="65" style="28"/>
    <col min="13012" max="13012" width="60.5703125" style="28" customWidth="1"/>
    <col min="13013" max="13013" width="23.5703125" style="28" customWidth="1"/>
    <col min="13014" max="13014" width="18.42578125" style="28" customWidth="1"/>
    <col min="13015" max="13015" width="17.42578125" style="28" customWidth="1"/>
    <col min="13016" max="13016" width="19.7109375" style="28" customWidth="1"/>
    <col min="13017" max="13017" width="19.140625" style="28" customWidth="1"/>
    <col min="13018" max="13018" width="37.28515625" style="28" bestFit="1" customWidth="1"/>
    <col min="13019" max="13267" width="65" style="28"/>
    <col min="13268" max="13268" width="60.5703125" style="28" customWidth="1"/>
    <col min="13269" max="13269" width="23.5703125" style="28" customWidth="1"/>
    <col min="13270" max="13270" width="18.42578125" style="28" customWidth="1"/>
    <col min="13271" max="13271" width="17.42578125" style="28" customWidth="1"/>
    <col min="13272" max="13272" width="19.7109375" style="28" customWidth="1"/>
    <col min="13273" max="13273" width="19.140625" style="28" customWidth="1"/>
    <col min="13274" max="13274" width="37.28515625" style="28" bestFit="1" customWidth="1"/>
    <col min="13275" max="13523" width="65" style="28"/>
    <col min="13524" max="13524" width="60.5703125" style="28" customWidth="1"/>
    <col min="13525" max="13525" width="23.5703125" style="28" customWidth="1"/>
    <col min="13526" max="13526" width="18.42578125" style="28" customWidth="1"/>
    <col min="13527" max="13527" width="17.42578125" style="28" customWidth="1"/>
    <col min="13528" max="13528" width="19.7109375" style="28" customWidth="1"/>
    <col min="13529" max="13529" width="19.140625" style="28" customWidth="1"/>
    <col min="13530" max="13530" width="37.28515625" style="28" bestFit="1" customWidth="1"/>
    <col min="13531" max="13779" width="65" style="28"/>
    <col min="13780" max="13780" width="60.5703125" style="28" customWidth="1"/>
    <col min="13781" max="13781" width="23.5703125" style="28" customWidth="1"/>
    <col min="13782" max="13782" width="18.42578125" style="28" customWidth="1"/>
    <col min="13783" max="13783" width="17.42578125" style="28" customWidth="1"/>
    <col min="13784" max="13784" width="19.7109375" style="28" customWidth="1"/>
    <col min="13785" max="13785" width="19.140625" style="28" customWidth="1"/>
    <col min="13786" max="13786" width="37.28515625" style="28" bestFit="1" customWidth="1"/>
    <col min="13787" max="14035" width="65" style="28"/>
    <col min="14036" max="14036" width="60.5703125" style="28" customWidth="1"/>
    <col min="14037" max="14037" width="23.5703125" style="28" customWidth="1"/>
    <col min="14038" max="14038" width="18.42578125" style="28" customWidth="1"/>
    <col min="14039" max="14039" width="17.42578125" style="28" customWidth="1"/>
    <col min="14040" max="14040" width="19.7109375" style="28" customWidth="1"/>
    <col min="14041" max="14041" width="19.140625" style="28" customWidth="1"/>
    <col min="14042" max="14042" width="37.28515625" style="28" bestFit="1" customWidth="1"/>
    <col min="14043" max="14291" width="65" style="28"/>
    <col min="14292" max="14292" width="60.5703125" style="28" customWidth="1"/>
    <col min="14293" max="14293" width="23.5703125" style="28" customWidth="1"/>
    <col min="14294" max="14294" width="18.42578125" style="28" customWidth="1"/>
    <col min="14295" max="14295" width="17.42578125" style="28" customWidth="1"/>
    <col min="14296" max="14296" width="19.7109375" style="28" customWidth="1"/>
    <col min="14297" max="14297" width="19.140625" style="28" customWidth="1"/>
    <col min="14298" max="14298" width="37.28515625" style="28" bestFit="1" customWidth="1"/>
    <col min="14299" max="14547" width="65" style="28"/>
    <col min="14548" max="14548" width="60.5703125" style="28" customWidth="1"/>
    <col min="14549" max="14549" width="23.5703125" style="28" customWidth="1"/>
    <col min="14550" max="14550" width="18.42578125" style="28" customWidth="1"/>
    <col min="14551" max="14551" width="17.42578125" style="28" customWidth="1"/>
    <col min="14552" max="14552" width="19.7109375" style="28" customWidth="1"/>
    <col min="14553" max="14553" width="19.140625" style="28" customWidth="1"/>
    <col min="14554" max="14554" width="37.28515625" style="28" bestFit="1" customWidth="1"/>
    <col min="14555" max="14803" width="65" style="28"/>
    <col min="14804" max="14804" width="60.5703125" style="28" customWidth="1"/>
    <col min="14805" max="14805" width="23.5703125" style="28" customWidth="1"/>
    <col min="14806" max="14806" width="18.42578125" style="28" customWidth="1"/>
    <col min="14807" max="14807" width="17.42578125" style="28" customWidth="1"/>
    <col min="14808" max="14808" width="19.7109375" style="28" customWidth="1"/>
    <col min="14809" max="14809" width="19.140625" style="28" customWidth="1"/>
    <col min="14810" max="14810" width="37.28515625" style="28" bestFit="1" customWidth="1"/>
    <col min="14811" max="15059" width="65" style="28"/>
    <col min="15060" max="15060" width="60.5703125" style="28" customWidth="1"/>
    <col min="15061" max="15061" width="23.5703125" style="28" customWidth="1"/>
    <col min="15062" max="15062" width="18.42578125" style="28" customWidth="1"/>
    <col min="15063" max="15063" width="17.42578125" style="28" customWidth="1"/>
    <col min="15064" max="15064" width="19.7109375" style="28" customWidth="1"/>
    <col min="15065" max="15065" width="19.140625" style="28" customWidth="1"/>
    <col min="15066" max="15066" width="37.28515625" style="28" bestFit="1" customWidth="1"/>
    <col min="15067" max="15315" width="65" style="28"/>
    <col min="15316" max="15316" width="60.5703125" style="28" customWidth="1"/>
    <col min="15317" max="15317" width="23.5703125" style="28" customWidth="1"/>
    <col min="15318" max="15318" width="18.42578125" style="28" customWidth="1"/>
    <col min="15319" max="15319" width="17.42578125" style="28" customWidth="1"/>
    <col min="15320" max="15320" width="19.7109375" style="28" customWidth="1"/>
    <col min="15321" max="15321" width="19.140625" style="28" customWidth="1"/>
    <col min="15322" max="15322" width="37.28515625" style="28" bestFit="1" customWidth="1"/>
    <col min="15323" max="15571" width="65" style="28"/>
    <col min="15572" max="15572" width="60.5703125" style="28" customWidth="1"/>
    <col min="15573" max="15573" width="23.5703125" style="28" customWidth="1"/>
    <col min="15574" max="15574" width="18.42578125" style="28" customWidth="1"/>
    <col min="15575" max="15575" width="17.42578125" style="28" customWidth="1"/>
    <col min="15576" max="15576" width="19.7109375" style="28" customWidth="1"/>
    <col min="15577" max="15577" width="19.140625" style="28" customWidth="1"/>
    <col min="15578" max="15578" width="37.28515625" style="28" bestFit="1" customWidth="1"/>
    <col min="15579" max="15827" width="65" style="28"/>
    <col min="15828" max="15828" width="60.5703125" style="28" customWidth="1"/>
    <col min="15829" max="15829" width="23.5703125" style="28" customWidth="1"/>
    <col min="15830" max="15830" width="18.42578125" style="28" customWidth="1"/>
    <col min="15831" max="15831" width="17.42578125" style="28" customWidth="1"/>
    <col min="15832" max="15832" width="19.7109375" style="28" customWidth="1"/>
    <col min="15833" max="15833" width="19.140625" style="28" customWidth="1"/>
    <col min="15834" max="15834" width="37.28515625" style="28" bestFit="1" customWidth="1"/>
    <col min="15835" max="16083" width="65" style="28"/>
    <col min="16084" max="16084" width="60.5703125" style="28" customWidth="1"/>
    <col min="16085" max="16085" width="23.5703125" style="28" customWidth="1"/>
    <col min="16086" max="16086" width="18.42578125" style="28" customWidth="1"/>
    <col min="16087" max="16087" width="17.42578125" style="28" customWidth="1"/>
    <col min="16088" max="16088" width="19.7109375" style="28" customWidth="1"/>
    <col min="16089" max="16089" width="19.140625" style="28" customWidth="1"/>
    <col min="16090" max="16090" width="37.28515625" style="28" bestFit="1" customWidth="1"/>
    <col min="16091" max="16384" width="65" style="28"/>
  </cols>
  <sheetData>
    <row r="1" spans="1:6" ht="20.100000000000001" customHeight="1" x14ac:dyDescent="0.25">
      <c r="A1" s="144" t="s">
        <v>284</v>
      </c>
      <c r="B1" s="144"/>
      <c r="C1" s="144"/>
      <c r="D1" s="144"/>
      <c r="E1" s="144"/>
      <c r="F1" s="144"/>
    </row>
    <row r="2" spans="1:6" ht="20.100000000000001" customHeight="1" x14ac:dyDescent="0.25">
      <c r="A2" s="62" t="e">
        <f>#REF!</f>
        <v>#REF!</v>
      </c>
      <c r="B2" s="85"/>
      <c r="C2" s="85"/>
      <c r="D2" s="85"/>
      <c r="E2" s="85"/>
      <c r="F2" s="86"/>
    </row>
    <row r="3" spans="1:6" ht="29.25" customHeight="1" x14ac:dyDescent="0.25">
      <c r="A3" s="87" t="s">
        <v>285</v>
      </c>
      <c r="B3" s="88"/>
      <c r="C3" s="88"/>
      <c r="D3" s="88"/>
      <c r="E3" s="88"/>
      <c r="F3" s="89"/>
    </row>
    <row r="4" spans="1:6" ht="35.25" customHeight="1" x14ac:dyDescent="0.25">
      <c r="A4" s="72"/>
      <c r="B4" s="72" t="s">
        <v>286</v>
      </c>
      <c r="C4" s="72" t="s">
        <v>287</v>
      </c>
      <c r="D4" s="72" t="s">
        <v>288</v>
      </c>
      <c r="E4" s="72" t="s">
        <v>289</v>
      </c>
      <c r="F4" s="72" t="s">
        <v>290</v>
      </c>
    </row>
    <row r="5" spans="1:6" ht="12.75" customHeight="1" x14ac:dyDescent="0.25">
      <c r="A5" s="5" t="s">
        <v>291</v>
      </c>
      <c r="B5" s="25"/>
      <c r="C5" s="25"/>
      <c r="D5" s="25"/>
      <c r="E5" s="25"/>
      <c r="F5" s="25"/>
    </row>
    <row r="6" spans="1:6" ht="30" x14ac:dyDescent="0.25">
      <c r="A6" s="30" t="s">
        <v>292</v>
      </c>
      <c r="B6" s="31"/>
      <c r="C6" s="31"/>
      <c r="D6" s="31"/>
      <c r="E6" s="31"/>
      <c r="F6" s="31"/>
    </row>
    <row r="7" spans="1:6" ht="15" x14ac:dyDescent="0.25">
      <c r="A7" s="30" t="s">
        <v>293</v>
      </c>
      <c r="B7" s="31"/>
      <c r="C7" s="31"/>
      <c r="D7" s="31"/>
      <c r="E7" s="31"/>
      <c r="F7" s="31"/>
    </row>
    <row r="8" spans="1:6" ht="15" x14ac:dyDescent="0.25">
      <c r="A8" s="38"/>
      <c r="B8" s="22"/>
      <c r="C8" s="22"/>
      <c r="D8" s="22"/>
      <c r="E8" s="22"/>
      <c r="F8" s="22"/>
    </row>
    <row r="9" spans="1:6" ht="15" x14ac:dyDescent="0.25">
      <c r="A9" s="5" t="s">
        <v>294</v>
      </c>
      <c r="B9" s="22"/>
      <c r="C9" s="22"/>
      <c r="D9" s="22"/>
      <c r="E9" s="22"/>
      <c r="F9" s="22"/>
    </row>
    <row r="10" spans="1:6" ht="15" x14ac:dyDescent="0.25">
      <c r="A10" s="30" t="s">
        <v>295</v>
      </c>
      <c r="B10" s="31"/>
      <c r="C10" s="31"/>
      <c r="D10" s="31"/>
      <c r="E10" s="31"/>
      <c r="F10" s="31"/>
    </row>
    <row r="11" spans="1:6" ht="15" x14ac:dyDescent="0.25">
      <c r="A11" s="52" t="s">
        <v>296</v>
      </c>
      <c r="B11" s="31"/>
      <c r="C11" s="31"/>
      <c r="D11" s="31"/>
      <c r="E11" s="31"/>
      <c r="F11" s="31"/>
    </row>
    <row r="12" spans="1:6" ht="15" x14ac:dyDescent="0.25">
      <c r="A12" s="52" t="s">
        <v>297</v>
      </c>
      <c r="B12" s="31"/>
      <c r="C12" s="31"/>
      <c r="D12" s="31"/>
      <c r="E12" s="31"/>
      <c r="F12" s="31"/>
    </row>
    <row r="13" spans="1:6" ht="15" x14ac:dyDescent="0.25">
      <c r="A13" s="52" t="s">
        <v>298</v>
      </c>
      <c r="B13" s="31"/>
      <c r="C13" s="31"/>
      <c r="D13" s="31"/>
      <c r="E13" s="31"/>
      <c r="F13" s="31"/>
    </row>
    <row r="14" spans="1:6" ht="15" x14ac:dyDescent="0.25">
      <c r="A14" s="30" t="s">
        <v>299</v>
      </c>
      <c r="B14" s="31"/>
      <c r="C14" s="31"/>
      <c r="D14" s="31"/>
      <c r="E14" s="31"/>
      <c r="F14" s="31"/>
    </row>
    <row r="15" spans="1:6" ht="15" x14ac:dyDescent="0.25">
      <c r="A15" s="52" t="s">
        <v>296</v>
      </c>
      <c r="B15" s="31"/>
      <c r="C15" s="31"/>
      <c r="D15" s="31"/>
      <c r="E15" s="31"/>
      <c r="F15" s="31"/>
    </row>
    <row r="16" spans="1:6" ht="15" x14ac:dyDescent="0.25">
      <c r="A16" s="52" t="s">
        <v>297</v>
      </c>
      <c r="B16" s="31"/>
      <c r="C16" s="31"/>
      <c r="D16" s="31"/>
      <c r="E16" s="31"/>
      <c r="F16" s="31"/>
    </row>
    <row r="17" spans="1:6" ht="15" x14ac:dyDescent="0.25">
      <c r="A17" s="52" t="s">
        <v>298</v>
      </c>
      <c r="B17" s="31"/>
      <c r="C17" s="31"/>
      <c r="D17" s="31"/>
      <c r="E17" s="31"/>
      <c r="F17" s="31"/>
    </row>
    <row r="18" spans="1:6" ht="15" x14ac:dyDescent="0.25">
      <c r="A18" s="30" t="s">
        <v>300</v>
      </c>
      <c r="B18" s="73"/>
      <c r="C18" s="31"/>
      <c r="D18" s="31"/>
      <c r="E18" s="31"/>
      <c r="F18" s="31"/>
    </row>
    <row r="19" spans="1:6" ht="15" x14ac:dyDescent="0.25">
      <c r="A19" s="30" t="s">
        <v>301</v>
      </c>
      <c r="B19" s="31"/>
      <c r="C19" s="31"/>
      <c r="D19" s="31"/>
      <c r="E19" s="31"/>
      <c r="F19" s="31"/>
    </row>
    <row r="20" spans="1:6" ht="30" x14ac:dyDescent="0.25">
      <c r="A20" s="30" t="s">
        <v>302</v>
      </c>
      <c r="B20" s="74"/>
      <c r="C20" s="74"/>
      <c r="D20" s="74"/>
      <c r="E20" s="74"/>
      <c r="F20" s="74"/>
    </row>
    <row r="21" spans="1:6" ht="30" x14ac:dyDescent="0.25">
      <c r="A21" s="30" t="s">
        <v>303</v>
      </c>
      <c r="B21" s="74"/>
      <c r="C21" s="74"/>
      <c r="D21" s="74"/>
      <c r="E21" s="74"/>
      <c r="F21" s="74"/>
    </row>
    <row r="22" spans="1:6" ht="30" x14ac:dyDescent="0.25">
      <c r="A22" s="30" t="s">
        <v>304</v>
      </c>
      <c r="B22" s="74"/>
      <c r="C22" s="74"/>
      <c r="D22" s="74"/>
      <c r="E22" s="74"/>
      <c r="F22" s="74"/>
    </row>
    <row r="23" spans="1:6" ht="15" x14ac:dyDescent="0.25">
      <c r="A23" s="30" t="s">
        <v>305</v>
      </c>
      <c r="B23" s="74"/>
      <c r="C23" s="74"/>
      <c r="D23" s="74"/>
      <c r="E23" s="74"/>
      <c r="F23" s="74"/>
    </row>
    <row r="24" spans="1:6" ht="15" x14ac:dyDescent="0.25">
      <c r="A24" s="30" t="s">
        <v>306</v>
      </c>
      <c r="B24" s="75"/>
      <c r="C24" s="31"/>
      <c r="D24" s="31"/>
      <c r="E24" s="31"/>
      <c r="F24" s="31"/>
    </row>
    <row r="25" spans="1:6" ht="15" x14ac:dyDescent="0.25">
      <c r="A25" s="30" t="s">
        <v>307</v>
      </c>
      <c r="B25" s="75"/>
      <c r="C25" s="31"/>
      <c r="D25" s="31"/>
      <c r="E25" s="31"/>
      <c r="F25" s="31"/>
    </row>
    <row r="26" spans="1:6" ht="15" x14ac:dyDescent="0.25">
      <c r="A26" s="38"/>
      <c r="B26" s="22"/>
      <c r="C26" s="22"/>
      <c r="D26" s="22"/>
      <c r="E26" s="22"/>
      <c r="F26" s="22"/>
    </row>
    <row r="27" spans="1:6" ht="15" x14ac:dyDescent="0.25">
      <c r="A27" s="5" t="s">
        <v>308</v>
      </c>
      <c r="B27" s="22"/>
      <c r="C27" s="22"/>
      <c r="D27" s="22"/>
      <c r="E27" s="22"/>
      <c r="F27" s="22"/>
    </row>
    <row r="28" spans="1:6" ht="15" x14ac:dyDescent="0.25">
      <c r="A28" s="30" t="s">
        <v>309</v>
      </c>
      <c r="B28" s="31"/>
      <c r="C28" s="31"/>
      <c r="D28" s="31"/>
      <c r="E28" s="31"/>
      <c r="F28" s="31"/>
    </row>
    <row r="29" spans="1:6" ht="15" x14ac:dyDescent="0.25">
      <c r="A29" s="38"/>
      <c r="B29" s="22"/>
      <c r="C29" s="22"/>
      <c r="D29" s="22"/>
      <c r="E29" s="22"/>
      <c r="F29" s="22"/>
    </row>
    <row r="30" spans="1:6" ht="15" x14ac:dyDescent="0.25">
      <c r="A30" s="5" t="s">
        <v>310</v>
      </c>
      <c r="B30" s="22"/>
      <c r="C30" s="22"/>
      <c r="D30" s="22"/>
      <c r="E30" s="22"/>
      <c r="F30" s="22"/>
    </row>
    <row r="31" spans="1:6" ht="15" x14ac:dyDescent="0.25">
      <c r="A31" s="30" t="s">
        <v>295</v>
      </c>
      <c r="B31" s="31"/>
      <c r="C31" s="31"/>
      <c r="D31" s="31"/>
      <c r="E31" s="31"/>
      <c r="F31" s="31"/>
    </row>
    <row r="32" spans="1:6" ht="15" x14ac:dyDescent="0.25">
      <c r="A32" s="30" t="s">
        <v>299</v>
      </c>
      <c r="B32" s="31"/>
      <c r="C32" s="31"/>
      <c r="D32" s="31"/>
      <c r="E32" s="31"/>
      <c r="F32" s="31"/>
    </row>
    <row r="33" spans="1:6" ht="15" x14ac:dyDescent="0.25">
      <c r="A33" s="30" t="s">
        <v>311</v>
      </c>
      <c r="B33" s="31"/>
      <c r="C33" s="31"/>
      <c r="D33" s="31"/>
      <c r="E33" s="31"/>
      <c r="F33" s="31"/>
    </row>
    <row r="34" spans="1:6" ht="15" x14ac:dyDescent="0.25">
      <c r="A34" s="38"/>
      <c r="B34" s="22"/>
      <c r="C34" s="22"/>
      <c r="D34" s="22"/>
      <c r="E34" s="22"/>
      <c r="F34" s="22"/>
    </row>
    <row r="35" spans="1:6" ht="15" x14ac:dyDescent="0.25">
      <c r="A35" s="5" t="s">
        <v>312</v>
      </c>
      <c r="B35" s="22"/>
      <c r="C35" s="22"/>
      <c r="D35" s="22"/>
      <c r="E35" s="22"/>
      <c r="F35" s="22"/>
    </row>
    <row r="36" spans="1:6" ht="15" x14ac:dyDescent="0.25">
      <c r="A36" s="30" t="s">
        <v>313</v>
      </c>
      <c r="B36" s="31"/>
      <c r="C36" s="31"/>
      <c r="D36" s="31"/>
      <c r="E36" s="31"/>
      <c r="F36" s="31"/>
    </row>
    <row r="37" spans="1:6" ht="15" x14ac:dyDescent="0.25">
      <c r="A37" s="30" t="s">
        <v>314</v>
      </c>
      <c r="B37" s="31"/>
      <c r="C37" s="31"/>
      <c r="D37" s="31"/>
      <c r="E37" s="31"/>
      <c r="F37" s="31"/>
    </row>
    <row r="38" spans="1:6" ht="15" x14ac:dyDescent="0.25">
      <c r="A38" s="30" t="s">
        <v>315</v>
      </c>
      <c r="B38" s="75"/>
      <c r="C38" s="31"/>
      <c r="D38" s="31"/>
      <c r="E38" s="31"/>
      <c r="F38" s="31"/>
    </row>
    <row r="39" spans="1:6" ht="15" x14ac:dyDescent="0.25">
      <c r="A39" s="38"/>
      <c r="B39" s="22"/>
      <c r="C39" s="22"/>
      <c r="D39" s="22"/>
      <c r="E39" s="22"/>
      <c r="F39" s="22"/>
    </row>
    <row r="40" spans="1:6" ht="15" x14ac:dyDescent="0.25">
      <c r="A40" s="5" t="s">
        <v>316</v>
      </c>
      <c r="B40" s="31"/>
      <c r="C40" s="31"/>
      <c r="D40" s="31"/>
      <c r="E40" s="31"/>
      <c r="F40" s="31"/>
    </row>
    <row r="41" spans="1:6" ht="15" x14ac:dyDescent="0.25">
      <c r="A41" s="38"/>
      <c r="B41" s="22"/>
      <c r="C41" s="22"/>
      <c r="D41" s="22"/>
      <c r="E41" s="22"/>
      <c r="F41" s="22"/>
    </row>
    <row r="42" spans="1:6" ht="15" x14ac:dyDescent="0.25">
      <c r="A42" s="5" t="s">
        <v>317</v>
      </c>
      <c r="B42" s="22"/>
      <c r="C42" s="22"/>
      <c r="D42" s="22"/>
      <c r="E42" s="22"/>
      <c r="F42" s="22"/>
    </row>
    <row r="43" spans="1:6" ht="15" x14ac:dyDescent="0.25">
      <c r="A43" s="30" t="s">
        <v>318</v>
      </c>
      <c r="B43" s="31"/>
      <c r="C43" s="31"/>
      <c r="D43" s="31"/>
      <c r="E43" s="31"/>
      <c r="F43" s="31"/>
    </row>
    <row r="44" spans="1:6" ht="15" x14ac:dyDescent="0.25">
      <c r="A44" s="30" t="s">
        <v>319</v>
      </c>
      <c r="B44" s="31"/>
      <c r="C44" s="31"/>
      <c r="D44" s="31"/>
      <c r="E44" s="31"/>
      <c r="F44" s="31"/>
    </row>
    <row r="45" spans="1:6" ht="15" x14ac:dyDescent="0.25">
      <c r="A45" s="30" t="s">
        <v>320</v>
      </c>
      <c r="B45" s="31"/>
      <c r="C45" s="31"/>
      <c r="D45" s="31"/>
      <c r="E45" s="31"/>
      <c r="F45" s="31"/>
    </row>
    <row r="46" spans="1:6" ht="15" x14ac:dyDescent="0.25">
      <c r="A46" s="38"/>
      <c r="B46" s="22"/>
      <c r="C46" s="22"/>
      <c r="D46" s="22"/>
      <c r="E46" s="22"/>
      <c r="F46" s="22"/>
    </row>
    <row r="47" spans="1:6" ht="30" x14ac:dyDescent="0.25">
      <c r="A47" s="5" t="s">
        <v>321</v>
      </c>
      <c r="B47" s="22"/>
      <c r="C47" s="22"/>
      <c r="D47" s="22"/>
      <c r="E47" s="22"/>
      <c r="F47" s="22"/>
    </row>
    <row r="48" spans="1:6" ht="15" x14ac:dyDescent="0.25">
      <c r="A48" s="30" t="s">
        <v>319</v>
      </c>
      <c r="B48" s="74"/>
      <c r="C48" s="74"/>
      <c r="D48" s="74"/>
      <c r="E48" s="74"/>
      <c r="F48" s="74"/>
    </row>
    <row r="49" spans="1:6" ht="15" x14ac:dyDescent="0.25">
      <c r="A49" s="30" t="s">
        <v>320</v>
      </c>
      <c r="B49" s="74"/>
      <c r="C49" s="74"/>
      <c r="D49" s="74"/>
      <c r="E49" s="74"/>
      <c r="F49" s="74"/>
    </row>
    <row r="50" spans="1:6" ht="15" x14ac:dyDescent="0.25">
      <c r="A50" s="38"/>
      <c r="B50" s="22"/>
      <c r="C50" s="22"/>
      <c r="D50" s="22"/>
      <c r="E50" s="22"/>
      <c r="F50" s="22"/>
    </row>
    <row r="51" spans="1:6" ht="15" x14ac:dyDescent="0.25">
      <c r="A51" s="5" t="s">
        <v>322</v>
      </c>
      <c r="B51" s="22"/>
      <c r="C51" s="22"/>
      <c r="D51" s="22"/>
      <c r="E51" s="22"/>
      <c r="F51" s="22"/>
    </row>
    <row r="52" spans="1:6" ht="15" x14ac:dyDescent="0.25">
      <c r="A52" s="30" t="s">
        <v>319</v>
      </c>
      <c r="B52" s="31"/>
      <c r="C52" s="31"/>
      <c r="D52" s="31"/>
      <c r="E52" s="31"/>
      <c r="F52" s="31"/>
    </row>
    <row r="53" spans="1:6" ht="15" x14ac:dyDescent="0.25">
      <c r="A53" s="30" t="s">
        <v>320</v>
      </c>
      <c r="B53" s="31"/>
      <c r="C53" s="31"/>
      <c r="D53" s="31"/>
      <c r="E53" s="31"/>
      <c r="F53" s="31"/>
    </row>
    <row r="54" spans="1:6" ht="15" x14ac:dyDescent="0.25">
      <c r="A54" s="30" t="s">
        <v>323</v>
      </c>
      <c r="B54" s="31"/>
      <c r="C54" s="31"/>
      <c r="D54" s="31"/>
      <c r="E54" s="31"/>
      <c r="F54" s="31"/>
    </row>
    <row r="55" spans="1:6" ht="15" x14ac:dyDescent="0.25">
      <c r="A55" s="38"/>
      <c r="B55" s="22"/>
      <c r="C55" s="22"/>
      <c r="D55" s="22"/>
      <c r="E55" s="22"/>
      <c r="F55" s="22"/>
    </row>
    <row r="56" spans="1:6" ht="44.25" customHeight="1" x14ac:dyDescent="0.25">
      <c r="A56" s="5" t="s">
        <v>324</v>
      </c>
      <c r="B56" s="22"/>
      <c r="C56" s="22"/>
      <c r="D56" s="22"/>
      <c r="E56" s="22"/>
      <c r="F56" s="22"/>
    </row>
    <row r="57" spans="1:6" ht="20.100000000000001" customHeight="1" x14ac:dyDescent="0.25">
      <c r="A57" s="30" t="s">
        <v>319</v>
      </c>
      <c r="B57" s="31"/>
      <c r="C57" s="31"/>
      <c r="D57" s="31"/>
      <c r="E57" s="31"/>
      <c r="F57" s="31"/>
    </row>
    <row r="58" spans="1:6" ht="20.100000000000001" customHeight="1" x14ac:dyDescent="0.25">
      <c r="A58" s="30" t="s">
        <v>320</v>
      </c>
      <c r="B58" s="31"/>
      <c r="C58" s="31"/>
      <c r="D58" s="31"/>
      <c r="E58" s="31"/>
      <c r="F58" s="31"/>
    </row>
    <row r="59" spans="1:6" ht="20.100000000000001" customHeight="1" x14ac:dyDescent="0.25">
      <c r="A59" s="38"/>
      <c r="B59" s="22"/>
      <c r="C59" s="22"/>
      <c r="D59" s="22"/>
      <c r="E59" s="22"/>
      <c r="F59" s="22"/>
    </row>
    <row r="60" spans="1:6" ht="20.100000000000001" customHeight="1" x14ac:dyDescent="0.25">
      <c r="A60" s="5" t="s">
        <v>325</v>
      </c>
      <c r="B60" s="22"/>
      <c r="C60" s="22"/>
      <c r="D60" s="22"/>
      <c r="E60" s="22"/>
      <c r="F60" s="22"/>
    </row>
    <row r="61" spans="1:6" ht="20.100000000000001" customHeight="1" x14ac:dyDescent="0.25">
      <c r="A61" s="30" t="s">
        <v>326</v>
      </c>
      <c r="B61" s="31"/>
      <c r="C61" s="31"/>
      <c r="D61" s="31"/>
      <c r="E61" s="31"/>
      <c r="F61" s="31"/>
    </row>
    <row r="62" spans="1:6" ht="20.100000000000001" customHeight="1" x14ac:dyDescent="0.25">
      <c r="A62" s="30" t="s">
        <v>327</v>
      </c>
      <c r="B62" s="75"/>
      <c r="C62" s="31"/>
      <c r="D62" s="31"/>
      <c r="E62" s="31"/>
      <c r="F62" s="31"/>
    </row>
    <row r="63" spans="1:6" ht="20.100000000000001" customHeight="1" x14ac:dyDescent="0.25">
      <c r="A63" s="38"/>
      <c r="B63" s="22"/>
      <c r="C63" s="22"/>
      <c r="D63" s="22"/>
      <c r="E63" s="22"/>
      <c r="F63" s="22"/>
    </row>
    <row r="64" spans="1:6" ht="20.100000000000001" customHeight="1" x14ac:dyDescent="0.25">
      <c r="A64" s="5" t="s">
        <v>328</v>
      </c>
      <c r="B64" s="22"/>
      <c r="C64" s="22"/>
      <c r="D64" s="22"/>
      <c r="E64" s="22"/>
      <c r="F64" s="22"/>
    </row>
    <row r="65" spans="1:6" ht="20.100000000000001" customHeight="1" x14ac:dyDescent="0.25">
      <c r="A65" s="30" t="s">
        <v>329</v>
      </c>
      <c r="B65" s="31"/>
      <c r="C65" s="31"/>
      <c r="D65" s="31"/>
      <c r="E65" s="31"/>
      <c r="F65" s="31"/>
    </row>
    <row r="66" spans="1:6" ht="20.100000000000001" customHeight="1" x14ac:dyDescent="0.25">
      <c r="A66" s="30" t="s">
        <v>330</v>
      </c>
      <c r="B66" s="31"/>
      <c r="C66" s="31"/>
      <c r="D66" s="31"/>
      <c r="E66" s="31"/>
      <c r="F66" s="31"/>
    </row>
    <row r="67" spans="1:6" ht="20.100000000000001" customHeight="1" x14ac:dyDescent="0.25">
      <c r="A67" s="71"/>
      <c r="B67" s="27"/>
      <c r="C67" s="27"/>
      <c r="D67" s="27"/>
      <c r="E67" s="27"/>
      <c r="F67" s="2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</sheetPr>
  <dimension ref="A1:G160"/>
  <sheetViews>
    <sheetView showGridLines="0" zoomScale="85" zoomScaleNormal="85" workbookViewId="0">
      <selection sqref="A1:G172"/>
    </sheetView>
  </sheetViews>
  <sheetFormatPr baseColWidth="10" defaultColWidth="11" defaultRowHeight="15" x14ac:dyDescent="0.25"/>
  <cols>
    <col min="1" max="1" width="86.42578125" customWidth="1"/>
    <col min="2" max="2" width="16" customWidth="1"/>
    <col min="3" max="4" width="15.7109375" customWidth="1"/>
    <col min="5" max="5" width="14.140625" customWidth="1"/>
    <col min="6" max="6" width="16.28515625" customWidth="1"/>
    <col min="7" max="7" width="14.85546875" customWidth="1"/>
    <col min="8" max="8" width="2.28515625" customWidth="1"/>
  </cols>
  <sheetData>
    <row r="1" spans="1:7" ht="40.9" customHeight="1" x14ac:dyDescent="0.25">
      <c r="A1" s="123" t="s">
        <v>76</v>
      </c>
      <c r="B1" s="116"/>
      <c r="C1" s="116"/>
      <c r="D1" s="116"/>
      <c r="E1" s="116"/>
      <c r="F1" s="116"/>
      <c r="G1" s="117"/>
    </row>
    <row r="2" spans="1:7" x14ac:dyDescent="0.25">
      <c r="A2" s="76" t="e">
        <f>#REF!</f>
        <v>#REF!</v>
      </c>
      <c r="B2" s="76"/>
      <c r="C2" s="76"/>
      <c r="D2" s="76"/>
      <c r="E2" s="76"/>
      <c r="F2" s="76"/>
      <c r="G2" s="76"/>
    </row>
    <row r="3" spans="1:7" x14ac:dyDescent="0.25">
      <c r="A3" s="77" t="s">
        <v>77</v>
      </c>
      <c r="B3" s="77"/>
      <c r="C3" s="77"/>
      <c r="D3" s="77"/>
      <c r="E3" s="77"/>
      <c r="F3" s="77"/>
      <c r="G3" s="77"/>
    </row>
    <row r="4" spans="1:7" x14ac:dyDescent="0.25">
      <c r="A4" s="77" t="s">
        <v>78</v>
      </c>
      <c r="B4" s="77"/>
      <c r="C4" s="77"/>
      <c r="D4" s="77"/>
      <c r="E4" s="77"/>
      <c r="F4" s="77"/>
      <c r="G4" s="77"/>
    </row>
    <row r="5" spans="1:7" x14ac:dyDescent="0.25">
      <c r="A5" s="77" t="e">
        <f>#REF!</f>
        <v>#REF!</v>
      </c>
      <c r="B5" s="77"/>
      <c r="C5" s="77"/>
      <c r="D5" s="77"/>
      <c r="E5" s="77"/>
      <c r="F5" s="77"/>
      <c r="G5" s="77"/>
    </row>
    <row r="6" spans="1:7" ht="41.45" customHeight="1" x14ac:dyDescent="0.25">
      <c r="A6" s="78" t="s">
        <v>0</v>
      </c>
      <c r="B6" s="78"/>
      <c r="C6" s="78"/>
      <c r="D6" s="78"/>
      <c r="E6" s="78"/>
      <c r="F6" s="78"/>
      <c r="G6" s="78"/>
    </row>
    <row r="7" spans="1:7" x14ac:dyDescent="0.25">
      <c r="A7" s="121" t="s">
        <v>1</v>
      </c>
      <c r="B7" s="121" t="s">
        <v>79</v>
      </c>
      <c r="C7" s="121"/>
      <c r="D7" s="121"/>
      <c r="E7" s="121"/>
      <c r="F7" s="121"/>
      <c r="G7" s="122" t="s">
        <v>80</v>
      </c>
    </row>
    <row r="8" spans="1:7" ht="30" x14ac:dyDescent="0.25">
      <c r="A8" s="121"/>
      <c r="B8" s="3" t="s">
        <v>81</v>
      </c>
      <c r="C8" s="3" t="s">
        <v>82</v>
      </c>
      <c r="D8" s="3" t="s">
        <v>83</v>
      </c>
      <c r="E8" s="3" t="s">
        <v>3</v>
      </c>
      <c r="F8" s="3" t="s">
        <v>84</v>
      </c>
      <c r="G8" s="121"/>
    </row>
    <row r="9" spans="1:7" x14ac:dyDescent="0.25">
      <c r="A9" s="8" t="s">
        <v>85</v>
      </c>
      <c r="B9" s="95">
        <f>B10+B18+B189+B28+B38+B48+B58+B62+B71+B75</f>
        <v>70815000</v>
      </c>
      <c r="C9" s="95">
        <f t="shared" ref="C9:G9" si="0">C10+C18+C189+C28+C38+C48+C58+C62+C71+C75</f>
        <v>9175075.6699999999</v>
      </c>
      <c r="D9" s="95">
        <f t="shared" si="0"/>
        <v>79990075.670000002</v>
      </c>
      <c r="E9" s="95">
        <f t="shared" si="0"/>
        <v>32716593.310000006</v>
      </c>
      <c r="F9" s="95">
        <f t="shared" si="0"/>
        <v>32321904.540000003</v>
      </c>
      <c r="G9" s="95">
        <f t="shared" si="0"/>
        <v>47273482.359999992</v>
      </c>
    </row>
    <row r="10" spans="1:7" x14ac:dyDescent="0.25">
      <c r="A10" s="55" t="s">
        <v>86</v>
      </c>
      <c r="B10" s="96">
        <f>SUM(B11:B17)</f>
        <v>36455047.649999999</v>
      </c>
      <c r="C10" s="96">
        <f t="shared" ref="C10:G10" si="1">SUM(C11:C17)</f>
        <v>25000</v>
      </c>
      <c r="D10" s="96">
        <f t="shared" si="1"/>
        <v>36480047.649999999</v>
      </c>
      <c r="E10" s="96">
        <f t="shared" si="1"/>
        <v>15046238.700000001</v>
      </c>
      <c r="F10" s="96">
        <f t="shared" si="1"/>
        <v>15046238.700000001</v>
      </c>
      <c r="G10" s="96">
        <f t="shared" si="1"/>
        <v>21433808.949999999</v>
      </c>
    </row>
    <row r="11" spans="1:7" x14ac:dyDescent="0.25">
      <c r="A11" s="56" t="s">
        <v>87</v>
      </c>
      <c r="B11" s="97">
        <v>29358310.309999999</v>
      </c>
      <c r="C11" s="110">
        <v>-300000</v>
      </c>
      <c r="D11" s="96">
        <f>B11+C11</f>
        <v>29058310.309999999</v>
      </c>
      <c r="E11" s="110">
        <v>13293654.050000001</v>
      </c>
      <c r="F11" s="110">
        <v>13293654.050000001</v>
      </c>
      <c r="G11" s="96">
        <f>D11-E11</f>
        <v>15764656.259999998</v>
      </c>
    </row>
    <row r="12" spans="1:7" x14ac:dyDescent="0.25">
      <c r="A12" s="56" t="s">
        <v>88</v>
      </c>
      <c r="B12" s="97">
        <v>1731041.62</v>
      </c>
      <c r="C12" s="110">
        <v>300000</v>
      </c>
      <c r="D12" s="96">
        <f t="shared" ref="D12:D17" si="2">B12+C12</f>
        <v>2031041.62</v>
      </c>
      <c r="E12" s="110">
        <v>1067466.8999999999</v>
      </c>
      <c r="F12" s="110">
        <v>1067466.8999999999</v>
      </c>
      <c r="G12" s="96">
        <f t="shared" ref="G12:G17" si="3">D12-E12</f>
        <v>963574.7200000002</v>
      </c>
    </row>
    <row r="13" spans="1:7" x14ac:dyDescent="0.25">
      <c r="A13" s="56" t="s">
        <v>89</v>
      </c>
      <c r="B13" s="97">
        <v>4405448.9400000004</v>
      </c>
      <c r="C13" s="110">
        <v>0</v>
      </c>
      <c r="D13" s="96">
        <f t="shared" si="2"/>
        <v>4405448.9400000004</v>
      </c>
      <c r="E13" s="110">
        <v>221101.01</v>
      </c>
      <c r="F13" s="110">
        <v>221101.01</v>
      </c>
      <c r="G13" s="96">
        <f t="shared" si="3"/>
        <v>4184347.9300000006</v>
      </c>
    </row>
    <row r="14" spans="1:7" x14ac:dyDescent="0.25">
      <c r="A14" s="56" t="s">
        <v>90</v>
      </c>
      <c r="B14" s="97">
        <v>160000</v>
      </c>
      <c r="C14" s="110">
        <v>0</v>
      </c>
      <c r="D14" s="96">
        <f t="shared" si="2"/>
        <v>160000</v>
      </c>
      <c r="E14" s="110">
        <v>0</v>
      </c>
      <c r="F14" s="110">
        <v>0</v>
      </c>
      <c r="G14" s="96">
        <f t="shared" si="3"/>
        <v>160000</v>
      </c>
    </row>
    <row r="15" spans="1:7" x14ac:dyDescent="0.25">
      <c r="A15" s="56" t="s">
        <v>91</v>
      </c>
      <c r="B15" s="97">
        <v>800246.78</v>
      </c>
      <c r="C15" s="110">
        <v>25000</v>
      </c>
      <c r="D15" s="96">
        <f t="shared" si="2"/>
        <v>825246.78</v>
      </c>
      <c r="E15" s="110">
        <v>464016.74</v>
      </c>
      <c r="F15" s="110">
        <v>464016.74</v>
      </c>
      <c r="G15" s="96">
        <f t="shared" si="3"/>
        <v>361230.04000000004</v>
      </c>
    </row>
    <row r="16" spans="1:7" x14ac:dyDescent="0.25">
      <c r="A16" s="56" t="s">
        <v>92</v>
      </c>
      <c r="B16" s="96"/>
      <c r="C16" s="96"/>
      <c r="D16" s="96">
        <f t="shared" si="2"/>
        <v>0</v>
      </c>
      <c r="E16" s="96"/>
      <c r="F16" s="96"/>
      <c r="G16" s="96">
        <f t="shared" si="3"/>
        <v>0</v>
      </c>
    </row>
    <row r="17" spans="1:7" x14ac:dyDescent="0.25">
      <c r="A17" s="56" t="s">
        <v>93</v>
      </c>
      <c r="B17" s="96"/>
      <c r="C17" s="96"/>
      <c r="D17" s="96">
        <f t="shared" si="2"/>
        <v>0</v>
      </c>
      <c r="E17" s="96"/>
      <c r="F17" s="96"/>
      <c r="G17" s="96">
        <f t="shared" si="3"/>
        <v>0</v>
      </c>
    </row>
    <row r="18" spans="1:7" x14ac:dyDescent="0.25">
      <c r="A18" s="55" t="s">
        <v>94</v>
      </c>
      <c r="B18" s="96">
        <f>SUM(B19:B27)</f>
        <v>5121874</v>
      </c>
      <c r="C18" s="96">
        <f t="shared" ref="C18:G18" si="4">SUM(C19:C27)</f>
        <v>1961341.91</v>
      </c>
      <c r="D18" s="96">
        <f t="shared" si="4"/>
        <v>7083215.9100000001</v>
      </c>
      <c r="E18" s="96">
        <f t="shared" si="4"/>
        <v>3271862.9299999997</v>
      </c>
      <c r="F18" s="96">
        <f t="shared" si="4"/>
        <v>2886645.16</v>
      </c>
      <c r="G18" s="96">
        <f t="shared" si="4"/>
        <v>3811352.98</v>
      </c>
    </row>
    <row r="19" spans="1:7" x14ac:dyDescent="0.25">
      <c r="A19" s="56" t="s">
        <v>95</v>
      </c>
      <c r="B19" s="97">
        <v>641500</v>
      </c>
      <c r="C19" s="110">
        <v>106308</v>
      </c>
      <c r="D19" s="96">
        <f t="shared" ref="D19:D27" si="5">B19+C19</f>
        <v>747808</v>
      </c>
      <c r="E19" s="110">
        <v>344113.4</v>
      </c>
      <c r="F19" s="110">
        <v>344113.4</v>
      </c>
      <c r="G19" s="96">
        <f t="shared" ref="G19:G27" si="6">D19-E19</f>
        <v>403694.6</v>
      </c>
    </row>
    <row r="20" spans="1:7" x14ac:dyDescent="0.25">
      <c r="A20" s="56" t="s">
        <v>96</v>
      </c>
      <c r="B20" s="97">
        <v>217000</v>
      </c>
      <c r="C20" s="110">
        <v>27000</v>
      </c>
      <c r="D20" s="96">
        <f t="shared" si="5"/>
        <v>244000</v>
      </c>
      <c r="E20" s="110">
        <v>124376.59</v>
      </c>
      <c r="F20" s="110">
        <v>124050.99</v>
      </c>
      <c r="G20" s="96">
        <f t="shared" si="6"/>
        <v>119623.41</v>
      </c>
    </row>
    <row r="21" spans="1:7" x14ac:dyDescent="0.25">
      <c r="A21" s="56" t="s">
        <v>97</v>
      </c>
      <c r="B21" s="96"/>
      <c r="C21" s="111">
        <v>0</v>
      </c>
      <c r="D21" s="96">
        <f t="shared" si="5"/>
        <v>0</v>
      </c>
      <c r="E21" s="111">
        <v>0</v>
      </c>
      <c r="F21" s="111">
        <v>0</v>
      </c>
      <c r="G21" s="96">
        <f t="shared" si="6"/>
        <v>0</v>
      </c>
    </row>
    <row r="22" spans="1:7" x14ac:dyDescent="0.25">
      <c r="A22" s="56" t="s">
        <v>98</v>
      </c>
      <c r="B22" s="97">
        <v>840208</v>
      </c>
      <c r="C22" s="110">
        <v>886079.99</v>
      </c>
      <c r="D22" s="96">
        <f t="shared" si="5"/>
        <v>1726287.99</v>
      </c>
      <c r="E22" s="110">
        <v>432957.87</v>
      </c>
      <c r="F22" s="110">
        <v>432957.87</v>
      </c>
      <c r="G22" s="96">
        <f t="shared" si="6"/>
        <v>1293330.1200000001</v>
      </c>
    </row>
    <row r="23" spans="1:7" x14ac:dyDescent="0.25">
      <c r="A23" s="56" t="s">
        <v>99</v>
      </c>
      <c r="B23" s="97">
        <v>242351</v>
      </c>
      <c r="C23" s="110">
        <v>0</v>
      </c>
      <c r="D23" s="96">
        <f t="shared" si="5"/>
        <v>242351</v>
      </c>
      <c r="E23" s="110">
        <v>154821.06</v>
      </c>
      <c r="F23" s="110">
        <v>154821.06</v>
      </c>
      <c r="G23" s="96">
        <f t="shared" si="6"/>
        <v>87529.94</v>
      </c>
    </row>
    <row r="24" spans="1:7" x14ac:dyDescent="0.25">
      <c r="A24" s="56" t="s">
        <v>100</v>
      </c>
      <c r="B24" s="97">
        <v>2322000</v>
      </c>
      <c r="C24" s="110">
        <v>407000</v>
      </c>
      <c r="D24" s="96">
        <f t="shared" si="5"/>
        <v>2729000</v>
      </c>
      <c r="E24" s="110">
        <v>1404174.09</v>
      </c>
      <c r="F24" s="110">
        <v>1019281.92</v>
      </c>
      <c r="G24" s="96">
        <f t="shared" si="6"/>
        <v>1324825.9099999999</v>
      </c>
    </row>
    <row r="25" spans="1:7" x14ac:dyDescent="0.25">
      <c r="A25" s="56" t="s">
        <v>101</v>
      </c>
      <c r="B25" s="97">
        <v>247915</v>
      </c>
      <c r="C25" s="110">
        <v>9273.92</v>
      </c>
      <c r="D25" s="96">
        <f t="shared" si="5"/>
        <v>257188.92</v>
      </c>
      <c r="E25" s="110">
        <v>144583.28</v>
      </c>
      <c r="F25" s="110">
        <v>144583.28</v>
      </c>
      <c r="G25" s="96">
        <f t="shared" si="6"/>
        <v>112605.64000000001</v>
      </c>
    </row>
    <row r="26" spans="1:7" x14ac:dyDescent="0.25">
      <c r="A26" s="56" t="s">
        <v>102</v>
      </c>
      <c r="B26" s="97">
        <v>50000</v>
      </c>
      <c r="C26" s="110">
        <v>0</v>
      </c>
      <c r="D26" s="96">
        <f t="shared" si="5"/>
        <v>50000</v>
      </c>
      <c r="E26" s="110">
        <v>1749</v>
      </c>
      <c r="F26" s="110">
        <v>1749</v>
      </c>
      <c r="G26" s="96">
        <f t="shared" si="6"/>
        <v>48251</v>
      </c>
    </row>
    <row r="27" spans="1:7" x14ac:dyDescent="0.25">
      <c r="A27" s="56" t="s">
        <v>103</v>
      </c>
      <c r="B27" s="97">
        <v>560900</v>
      </c>
      <c r="C27" s="110">
        <v>525680</v>
      </c>
      <c r="D27" s="96">
        <f t="shared" si="5"/>
        <v>1086580</v>
      </c>
      <c r="E27" s="110">
        <v>665087.64</v>
      </c>
      <c r="F27" s="110">
        <v>665087.64</v>
      </c>
      <c r="G27" s="96">
        <f t="shared" si="6"/>
        <v>421492.36</v>
      </c>
    </row>
    <row r="28" spans="1:7" x14ac:dyDescent="0.25">
      <c r="A28" s="55" t="s">
        <v>104</v>
      </c>
      <c r="B28" s="96">
        <f>SUM(B29:B37)</f>
        <v>10758283.83</v>
      </c>
      <c r="C28" s="96">
        <f t="shared" ref="C28:G28" si="7">SUM(C29:C37)</f>
        <v>1051786.5900000001</v>
      </c>
      <c r="D28" s="96">
        <f t="shared" si="7"/>
        <v>11810070.420000002</v>
      </c>
      <c r="E28" s="96">
        <f t="shared" si="7"/>
        <v>4211943.62</v>
      </c>
      <c r="F28" s="96">
        <f t="shared" si="7"/>
        <v>4211943.62</v>
      </c>
      <c r="G28" s="96">
        <f t="shared" si="7"/>
        <v>7598126.7999999989</v>
      </c>
    </row>
    <row r="29" spans="1:7" x14ac:dyDescent="0.25">
      <c r="A29" s="56" t="s">
        <v>105</v>
      </c>
      <c r="B29" s="97">
        <v>2247702.56</v>
      </c>
      <c r="C29" s="110">
        <v>80252</v>
      </c>
      <c r="D29" s="96">
        <f t="shared" ref="D29:D82" si="8">B29+C29</f>
        <v>2327954.56</v>
      </c>
      <c r="E29" s="110">
        <v>1017027.85</v>
      </c>
      <c r="F29" s="110">
        <v>1017027.85</v>
      </c>
      <c r="G29" s="96">
        <f t="shared" ref="G29:G37" si="9">D29-E29</f>
        <v>1310926.71</v>
      </c>
    </row>
    <row r="30" spans="1:7" x14ac:dyDescent="0.25">
      <c r="A30" s="56" t="s">
        <v>106</v>
      </c>
      <c r="B30" s="97">
        <v>346250</v>
      </c>
      <c r="C30" s="110">
        <v>177500</v>
      </c>
      <c r="D30" s="96">
        <f t="shared" si="8"/>
        <v>523750</v>
      </c>
      <c r="E30" s="110">
        <v>233137.16</v>
      </c>
      <c r="F30" s="110">
        <v>233137.16</v>
      </c>
      <c r="G30" s="96">
        <f t="shared" si="9"/>
        <v>290612.83999999997</v>
      </c>
    </row>
    <row r="31" spans="1:7" x14ac:dyDescent="0.25">
      <c r="A31" s="56" t="s">
        <v>107</v>
      </c>
      <c r="B31" s="97">
        <v>654696.81000000006</v>
      </c>
      <c r="C31" s="110">
        <v>-5000</v>
      </c>
      <c r="D31" s="96">
        <f t="shared" si="8"/>
        <v>649696.81000000006</v>
      </c>
      <c r="E31" s="110">
        <v>114140.96</v>
      </c>
      <c r="F31" s="110">
        <v>114140.96</v>
      </c>
      <c r="G31" s="96">
        <f t="shared" si="9"/>
        <v>535555.85000000009</v>
      </c>
    </row>
    <row r="32" spans="1:7" x14ac:dyDescent="0.25">
      <c r="A32" s="56" t="s">
        <v>108</v>
      </c>
      <c r="B32" s="97">
        <v>127400</v>
      </c>
      <c r="C32" s="110">
        <v>40694.83</v>
      </c>
      <c r="D32" s="96">
        <f t="shared" si="8"/>
        <v>168094.83000000002</v>
      </c>
      <c r="E32" s="110">
        <v>74489.78</v>
      </c>
      <c r="F32" s="110">
        <v>74489.78</v>
      </c>
      <c r="G32" s="96">
        <f t="shared" si="9"/>
        <v>93605.050000000017</v>
      </c>
    </row>
    <row r="33" spans="1:7" ht="14.45" customHeight="1" x14ac:dyDescent="0.25">
      <c r="A33" s="56" t="s">
        <v>109</v>
      </c>
      <c r="B33" s="97">
        <v>292750</v>
      </c>
      <c r="C33" s="110">
        <v>219339.76</v>
      </c>
      <c r="D33" s="96">
        <f t="shared" si="8"/>
        <v>512089.76</v>
      </c>
      <c r="E33" s="110">
        <v>269251.57</v>
      </c>
      <c r="F33" s="110">
        <v>269251.57</v>
      </c>
      <c r="G33" s="96">
        <f t="shared" si="9"/>
        <v>242838.19</v>
      </c>
    </row>
    <row r="34" spans="1:7" ht="14.45" customHeight="1" x14ac:dyDescent="0.25">
      <c r="A34" s="56" t="s">
        <v>110</v>
      </c>
      <c r="B34" s="97">
        <v>65000</v>
      </c>
      <c r="C34" s="110">
        <v>0</v>
      </c>
      <c r="D34" s="96">
        <f t="shared" si="8"/>
        <v>65000</v>
      </c>
      <c r="E34" s="110">
        <v>48779.95</v>
      </c>
      <c r="F34" s="110">
        <v>48779.95</v>
      </c>
      <c r="G34" s="96">
        <f t="shared" si="9"/>
        <v>16220.050000000003</v>
      </c>
    </row>
    <row r="35" spans="1:7" ht="14.45" customHeight="1" x14ac:dyDescent="0.25">
      <c r="A35" s="56" t="s">
        <v>111</v>
      </c>
      <c r="B35" s="97">
        <v>95000</v>
      </c>
      <c r="C35" s="110">
        <v>20000</v>
      </c>
      <c r="D35" s="96">
        <f t="shared" si="8"/>
        <v>115000</v>
      </c>
      <c r="E35" s="110">
        <v>58874.71</v>
      </c>
      <c r="F35" s="110">
        <v>58874.71</v>
      </c>
      <c r="G35" s="96">
        <f t="shared" si="9"/>
        <v>56125.29</v>
      </c>
    </row>
    <row r="36" spans="1:7" ht="14.45" customHeight="1" x14ac:dyDescent="0.25">
      <c r="A36" s="56" t="s">
        <v>112</v>
      </c>
      <c r="B36" s="97">
        <v>4250000</v>
      </c>
      <c r="C36" s="110">
        <v>400000</v>
      </c>
      <c r="D36" s="96">
        <f t="shared" si="8"/>
        <v>4650000</v>
      </c>
      <c r="E36" s="110">
        <v>1280792.82</v>
      </c>
      <c r="F36" s="110">
        <v>1280792.82</v>
      </c>
      <c r="G36" s="96">
        <f t="shared" si="9"/>
        <v>3369207.1799999997</v>
      </c>
    </row>
    <row r="37" spans="1:7" ht="14.45" customHeight="1" x14ac:dyDescent="0.25">
      <c r="A37" s="56" t="s">
        <v>113</v>
      </c>
      <c r="B37" s="97">
        <v>2679484.46</v>
      </c>
      <c r="C37" s="110">
        <v>119000</v>
      </c>
      <c r="D37" s="96">
        <f t="shared" si="8"/>
        <v>2798484.46</v>
      </c>
      <c r="E37" s="110">
        <v>1115448.82</v>
      </c>
      <c r="F37" s="110">
        <v>1115448.82</v>
      </c>
      <c r="G37" s="96">
        <f t="shared" si="9"/>
        <v>1683035.64</v>
      </c>
    </row>
    <row r="38" spans="1:7" x14ac:dyDescent="0.25">
      <c r="A38" s="55" t="s">
        <v>114</v>
      </c>
      <c r="B38" s="96">
        <f>SUM(B39:B47)</f>
        <v>13507344.52</v>
      </c>
      <c r="C38" s="96">
        <f t="shared" ref="C38:G38" si="10">SUM(C39:C47)</f>
        <v>1620440</v>
      </c>
      <c r="D38" s="96">
        <f t="shared" si="10"/>
        <v>15127784.52</v>
      </c>
      <c r="E38" s="96">
        <f t="shared" si="10"/>
        <v>6477812.9099999992</v>
      </c>
      <c r="F38" s="96">
        <f t="shared" si="10"/>
        <v>6468341.9099999992</v>
      </c>
      <c r="G38" s="96">
        <f t="shared" si="10"/>
        <v>8649971.6099999994</v>
      </c>
    </row>
    <row r="39" spans="1:7" x14ac:dyDescent="0.25">
      <c r="A39" s="56" t="s">
        <v>115</v>
      </c>
      <c r="B39" s="96"/>
      <c r="C39" s="111">
        <v>0</v>
      </c>
      <c r="D39" s="96">
        <f t="shared" si="8"/>
        <v>0</v>
      </c>
      <c r="E39" s="111">
        <v>0</v>
      </c>
      <c r="F39" s="111">
        <v>0</v>
      </c>
      <c r="G39" s="96">
        <f t="shared" ref="G39:G47" si="11">D39-E39</f>
        <v>0</v>
      </c>
    </row>
    <row r="40" spans="1:7" x14ac:dyDescent="0.25">
      <c r="A40" s="56" t="s">
        <v>116</v>
      </c>
      <c r="B40" s="97">
        <v>9573344.5199999996</v>
      </c>
      <c r="C40" s="110">
        <v>-1200000</v>
      </c>
      <c r="D40" s="96">
        <f t="shared" si="8"/>
        <v>8373344.5199999996</v>
      </c>
      <c r="E40" s="110">
        <v>4111852.26</v>
      </c>
      <c r="F40" s="110">
        <v>4111852.26</v>
      </c>
      <c r="G40" s="96">
        <f t="shared" si="11"/>
        <v>4261492.26</v>
      </c>
    </row>
    <row r="41" spans="1:7" x14ac:dyDescent="0.25">
      <c r="A41" s="56" t="s">
        <v>117</v>
      </c>
      <c r="B41" s="97">
        <v>1815000</v>
      </c>
      <c r="C41" s="110">
        <v>13250</v>
      </c>
      <c r="D41" s="96">
        <f t="shared" si="8"/>
        <v>1828250</v>
      </c>
      <c r="E41" s="110">
        <v>482061.51</v>
      </c>
      <c r="F41" s="110">
        <v>482061.51</v>
      </c>
      <c r="G41" s="96">
        <f t="shared" si="11"/>
        <v>1346188.49</v>
      </c>
    </row>
    <row r="42" spans="1:7" x14ac:dyDescent="0.25">
      <c r="A42" s="56" t="s">
        <v>118</v>
      </c>
      <c r="B42" s="97">
        <v>2119000</v>
      </c>
      <c r="C42" s="110">
        <v>2807190</v>
      </c>
      <c r="D42" s="96">
        <f t="shared" si="8"/>
        <v>4926190</v>
      </c>
      <c r="E42" s="110">
        <v>1883899.14</v>
      </c>
      <c r="F42" s="110">
        <v>1874428.14</v>
      </c>
      <c r="G42" s="96">
        <f t="shared" si="11"/>
        <v>3042290.8600000003</v>
      </c>
    </row>
    <row r="43" spans="1:7" x14ac:dyDescent="0.25">
      <c r="A43" s="56" t="s">
        <v>119</v>
      </c>
      <c r="B43" s="96"/>
      <c r="C43" s="96"/>
      <c r="D43" s="96">
        <f t="shared" si="8"/>
        <v>0</v>
      </c>
      <c r="E43" s="111">
        <v>0</v>
      </c>
      <c r="F43" s="111">
        <v>0</v>
      </c>
      <c r="G43" s="96">
        <f t="shared" si="11"/>
        <v>0</v>
      </c>
    </row>
    <row r="44" spans="1:7" x14ac:dyDescent="0.25">
      <c r="A44" s="56" t="s">
        <v>120</v>
      </c>
      <c r="B44" s="96"/>
      <c r="C44" s="96"/>
      <c r="D44" s="96">
        <f t="shared" si="8"/>
        <v>0</v>
      </c>
      <c r="E44" s="96"/>
      <c r="F44" s="96"/>
      <c r="G44" s="96">
        <f t="shared" si="11"/>
        <v>0</v>
      </c>
    </row>
    <row r="45" spans="1:7" x14ac:dyDescent="0.25">
      <c r="A45" s="56" t="s">
        <v>121</v>
      </c>
      <c r="B45" s="96"/>
      <c r="C45" s="96"/>
      <c r="D45" s="96">
        <f t="shared" si="8"/>
        <v>0</v>
      </c>
      <c r="E45" s="96"/>
      <c r="F45" s="96"/>
      <c r="G45" s="96">
        <f t="shared" si="11"/>
        <v>0</v>
      </c>
    </row>
    <row r="46" spans="1:7" x14ac:dyDescent="0.25">
      <c r="A46" s="56" t="s">
        <v>122</v>
      </c>
      <c r="B46" s="96"/>
      <c r="C46" s="96"/>
      <c r="D46" s="96">
        <f t="shared" si="8"/>
        <v>0</v>
      </c>
      <c r="E46" s="96"/>
      <c r="F46" s="96"/>
      <c r="G46" s="96">
        <f t="shared" si="11"/>
        <v>0</v>
      </c>
    </row>
    <row r="47" spans="1:7" x14ac:dyDescent="0.25">
      <c r="A47" s="56" t="s">
        <v>123</v>
      </c>
      <c r="B47" s="96"/>
      <c r="C47" s="96"/>
      <c r="D47" s="96">
        <f t="shared" si="8"/>
        <v>0</v>
      </c>
      <c r="E47" s="96"/>
      <c r="F47" s="96"/>
      <c r="G47" s="96">
        <f t="shared" si="11"/>
        <v>0</v>
      </c>
    </row>
    <row r="48" spans="1:7" x14ac:dyDescent="0.25">
      <c r="A48" s="55" t="s">
        <v>124</v>
      </c>
      <c r="B48" s="96">
        <f>SUM(B49:B57)</f>
        <v>98650</v>
      </c>
      <c r="C48" s="96">
        <f t="shared" ref="C48:G48" si="12">SUM(C49:C57)</f>
        <v>4197510.33</v>
      </c>
      <c r="D48" s="96">
        <f t="shared" si="12"/>
        <v>4296160.33</v>
      </c>
      <c r="E48" s="96">
        <f t="shared" si="12"/>
        <v>197147.21000000002</v>
      </c>
      <c r="F48" s="96">
        <f t="shared" si="12"/>
        <v>197147.21000000002</v>
      </c>
      <c r="G48" s="96">
        <f t="shared" si="12"/>
        <v>4099013.12</v>
      </c>
    </row>
    <row r="49" spans="1:7" x14ac:dyDescent="0.25">
      <c r="A49" s="56" t="s">
        <v>125</v>
      </c>
      <c r="B49" s="97">
        <v>28500</v>
      </c>
      <c r="C49" s="110">
        <v>139890.01</v>
      </c>
      <c r="D49" s="96">
        <f t="shared" si="8"/>
        <v>168390.01</v>
      </c>
      <c r="E49" s="110">
        <v>147786.89000000001</v>
      </c>
      <c r="F49" s="110">
        <v>147786.89000000001</v>
      </c>
      <c r="G49" s="96">
        <f t="shared" ref="G49:G57" si="13">D49-E49</f>
        <v>20603.119999999995</v>
      </c>
    </row>
    <row r="50" spans="1:7" x14ac:dyDescent="0.25">
      <c r="A50" s="56" t="s">
        <v>126</v>
      </c>
      <c r="B50" s="96"/>
      <c r="C50" s="110">
        <v>32000</v>
      </c>
      <c r="D50" s="96">
        <f t="shared" si="8"/>
        <v>32000</v>
      </c>
      <c r="E50" s="110">
        <v>0</v>
      </c>
      <c r="F50" s="110">
        <v>0</v>
      </c>
      <c r="G50" s="96">
        <f t="shared" si="13"/>
        <v>32000</v>
      </c>
    </row>
    <row r="51" spans="1:7" x14ac:dyDescent="0.25">
      <c r="A51" s="56" t="s">
        <v>127</v>
      </c>
      <c r="B51" s="96"/>
      <c r="C51" s="111">
        <v>0</v>
      </c>
      <c r="D51" s="96">
        <f t="shared" si="8"/>
        <v>0</v>
      </c>
      <c r="E51" s="111">
        <v>0</v>
      </c>
      <c r="F51" s="111">
        <v>0</v>
      </c>
      <c r="G51" s="96">
        <f t="shared" si="13"/>
        <v>0</v>
      </c>
    </row>
    <row r="52" spans="1:7" x14ac:dyDescent="0.25">
      <c r="A52" s="56" t="s">
        <v>128</v>
      </c>
      <c r="B52" s="97">
        <v>0</v>
      </c>
      <c r="C52" s="110">
        <v>2200000</v>
      </c>
      <c r="D52" s="96">
        <f t="shared" si="8"/>
        <v>2200000</v>
      </c>
      <c r="E52" s="110">
        <v>0</v>
      </c>
      <c r="F52" s="110">
        <v>0</v>
      </c>
      <c r="G52" s="96">
        <f t="shared" si="13"/>
        <v>2200000</v>
      </c>
    </row>
    <row r="53" spans="1:7" x14ac:dyDescent="0.25">
      <c r="A53" s="56" t="s">
        <v>129</v>
      </c>
      <c r="B53" s="96"/>
      <c r="C53" s="111">
        <v>0</v>
      </c>
      <c r="D53" s="96">
        <f t="shared" si="8"/>
        <v>0</v>
      </c>
      <c r="E53" s="111">
        <v>0</v>
      </c>
      <c r="F53" s="111">
        <v>0</v>
      </c>
      <c r="G53" s="96">
        <f t="shared" si="13"/>
        <v>0</v>
      </c>
    </row>
    <row r="54" spans="1:7" x14ac:dyDescent="0.25">
      <c r="A54" s="56" t="s">
        <v>130</v>
      </c>
      <c r="B54" s="97">
        <v>70150</v>
      </c>
      <c r="C54" s="110">
        <v>25620.32</v>
      </c>
      <c r="D54" s="96">
        <f t="shared" si="8"/>
        <v>95770.32</v>
      </c>
      <c r="E54" s="110">
        <v>49360.32</v>
      </c>
      <c r="F54" s="110">
        <v>49360.32</v>
      </c>
      <c r="G54" s="96">
        <f t="shared" si="13"/>
        <v>46410.000000000007</v>
      </c>
    </row>
    <row r="55" spans="1:7" x14ac:dyDescent="0.25">
      <c r="A55" s="56" t="s">
        <v>131</v>
      </c>
      <c r="B55" s="96"/>
      <c r="C55" s="111">
        <v>0</v>
      </c>
      <c r="D55" s="96">
        <f t="shared" si="8"/>
        <v>0</v>
      </c>
      <c r="E55" s="111">
        <v>0</v>
      </c>
      <c r="F55" s="111">
        <v>0</v>
      </c>
      <c r="G55" s="96">
        <f t="shared" si="13"/>
        <v>0</v>
      </c>
    </row>
    <row r="56" spans="1:7" x14ac:dyDescent="0.25">
      <c r="A56" s="56" t="s">
        <v>132</v>
      </c>
      <c r="B56" s="97">
        <v>0</v>
      </c>
      <c r="C56" s="110">
        <v>1800000</v>
      </c>
      <c r="D56" s="96">
        <f t="shared" si="8"/>
        <v>1800000</v>
      </c>
      <c r="E56" s="110">
        <v>0</v>
      </c>
      <c r="F56" s="110">
        <v>0</v>
      </c>
      <c r="G56" s="96">
        <f t="shared" si="13"/>
        <v>1800000</v>
      </c>
    </row>
    <row r="57" spans="1:7" x14ac:dyDescent="0.25">
      <c r="A57" s="56" t="s">
        <v>133</v>
      </c>
      <c r="B57" s="96"/>
      <c r="C57" s="111">
        <v>0</v>
      </c>
      <c r="D57" s="96">
        <f t="shared" si="8"/>
        <v>0</v>
      </c>
      <c r="E57" s="111">
        <v>0</v>
      </c>
      <c r="F57" s="111">
        <v>0</v>
      </c>
      <c r="G57" s="96">
        <f t="shared" si="13"/>
        <v>0</v>
      </c>
    </row>
    <row r="58" spans="1:7" x14ac:dyDescent="0.25">
      <c r="A58" s="55" t="s">
        <v>134</v>
      </c>
      <c r="B58" s="96">
        <f>SUM(B59:B61)</f>
        <v>1210000</v>
      </c>
      <c r="C58" s="96">
        <f t="shared" ref="C58:G58" si="14">SUM(C59:C61)</f>
        <v>318996.84000000003</v>
      </c>
      <c r="D58" s="96">
        <f t="shared" si="14"/>
        <v>1528996.84</v>
      </c>
      <c r="E58" s="96">
        <f t="shared" si="14"/>
        <v>376127.94</v>
      </c>
      <c r="F58" s="96">
        <f t="shared" si="14"/>
        <v>376127.94</v>
      </c>
      <c r="G58" s="96">
        <f t="shared" si="14"/>
        <v>1152868.8999999999</v>
      </c>
    </row>
    <row r="59" spans="1:7" x14ac:dyDescent="0.25">
      <c r="A59" s="56" t="s">
        <v>135</v>
      </c>
      <c r="B59" s="97">
        <v>1210000</v>
      </c>
      <c r="C59" s="110">
        <v>-58000</v>
      </c>
      <c r="D59" s="96">
        <f t="shared" si="8"/>
        <v>1152000</v>
      </c>
      <c r="E59" s="110">
        <v>0</v>
      </c>
      <c r="F59" s="110">
        <v>0</v>
      </c>
      <c r="G59" s="96">
        <f t="shared" ref="G59:G61" si="15">D59-E59</f>
        <v>1152000</v>
      </c>
    </row>
    <row r="60" spans="1:7" x14ac:dyDescent="0.25">
      <c r="A60" s="56" t="s">
        <v>136</v>
      </c>
      <c r="B60" s="97">
        <v>0</v>
      </c>
      <c r="C60" s="110">
        <v>376996.84</v>
      </c>
      <c r="D60" s="96">
        <f t="shared" si="8"/>
        <v>376996.84</v>
      </c>
      <c r="E60" s="110">
        <v>376127.94</v>
      </c>
      <c r="F60" s="110">
        <v>376127.94</v>
      </c>
      <c r="G60" s="96">
        <f t="shared" si="15"/>
        <v>868.90000000002328</v>
      </c>
    </row>
    <row r="61" spans="1:7" x14ac:dyDescent="0.25">
      <c r="A61" s="56" t="s">
        <v>137</v>
      </c>
      <c r="B61" s="96"/>
      <c r="C61" s="96"/>
      <c r="D61" s="96">
        <f t="shared" si="8"/>
        <v>0</v>
      </c>
      <c r="E61" s="96"/>
      <c r="F61" s="96"/>
      <c r="G61" s="96">
        <f t="shared" si="15"/>
        <v>0</v>
      </c>
    </row>
    <row r="62" spans="1:7" x14ac:dyDescent="0.25">
      <c r="A62" s="55" t="s">
        <v>138</v>
      </c>
      <c r="B62" s="96">
        <f>SUM(B63:B67,B69:B70)</f>
        <v>0</v>
      </c>
      <c r="C62" s="96">
        <f t="shared" ref="C62:G62" si="16">SUM(C63:C67,C69:C70)</f>
        <v>0</v>
      </c>
      <c r="D62" s="96">
        <f t="shared" si="16"/>
        <v>0</v>
      </c>
      <c r="E62" s="96">
        <f t="shared" si="16"/>
        <v>0</v>
      </c>
      <c r="F62" s="96">
        <f t="shared" si="16"/>
        <v>0</v>
      </c>
      <c r="G62" s="96">
        <f t="shared" si="16"/>
        <v>0</v>
      </c>
    </row>
    <row r="63" spans="1:7" x14ac:dyDescent="0.25">
      <c r="A63" s="56" t="s">
        <v>139</v>
      </c>
      <c r="B63" s="96"/>
      <c r="C63" s="96"/>
      <c r="D63" s="96">
        <f t="shared" si="8"/>
        <v>0</v>
      </c>
      <c r="E63" s="96"/>
      <c r="F63" s="96"/>
      <c r="G63" s="96">
        <f t="shared" ref="G63:G70" si="17">D63-E63</f>
        <v>0</v>
      </c>
    </row>
    <row r="64" spans="1:7" x14ac:dyDescent="0.25">
      <c r="A64" s="56" t="s">
        <v>140</v>
      </c>
      <c r="B64" s="96"/>
      <c r="C64" s="96"/>
      <c r="D64" s="96">
        <f t="shared" si="8"/>
        <v>0</v>
      </c>
      <c r="E64" s="96"/>
      <c r="F64" s="96"/>
      <c r="G64" s="96">
        <f t="shared" si="17"/>
        <v>0</v>
      </c>
    </row>
    <row r="65" spans="1:7" x14ac:dyDescent="0.25">
      <c r="A65" s="56" t="s">
        <v>141</v>
      </c>
      <c r="B65" s="96"/>
      <c r="C65" s="96"/>
      <c r="D65" s="96">
        <f t="shared" si="8"/>
        <v>0</v>
      </c>
      <c r="E65" s="96"/>
      <c r="F65" s="96"/>
      <c r="G65" s="96">
        <f t="shared" si="17"/>
        <v>0</v>
      </c>
    </row>
    <row r="66" spans="1:7" x14ac:dyDescent="0.25">
      <c r="A66" s="56" t="s">
        <v>142</v>
      </c>
      <c r="B66" s="96"/>
      <c r="C66" s="96"/>
      <c r="D66" s="96">
        <f t="shared" si="8"/>
        <v>0</v>
      </c>
      <c r="E66" s="96"/>
      <c r="F66" s="96"/>
      <c r="G66" s="96">
        <f t="shared" si="17"/>
        <v>0</v>
      </c>
    </row>
    <row r="67" spans="1:7" x14ac:dyDescent="0.25">
      <c r="A67" s="56" t="s">
        <v>143</v>
      </c>
      <c r="B67" s="96"/>
      <c r="C67" s="96"/>
      <c r="D67" s="96">
        <f t="shared" si="8"/>
        <v>0</v>
      </c>
      <c r="E67" s="96"/>
      <c r="F67" s="96"/>
      <c r="G67" s="96">
        <f t="shared" si="17"/>
        <v>0</v>
      </c>
    </row>
    <row r="68" spans="1:7" x14ac:dyDescent="0.25">
      <c r="A68" s="56" t="s">
        <v>144</v>
      </c>
      <c r="B68" s="96"/>
      <c r="C68" s="96"/>
      <c r="D68" s="96">
        <f t="shared" si="8"/>
        <v>0</v>
      </c>
      <c r="E68" s="96"/>
      <c r="F68" s="96"/>
      <c r="G68" s="96">
        <f t="shared" si="17"/>
        <v>0</v>
      </c>
    </row>
    <row r="69" spans="1:7" x14ac:dyDescent="0.25">
      <c r="A69" s="56" t="s">
        <v>145</v>
      </c>
      <c r="B69" s="96"/>
      <c r="C69" s="96"/>
      <c r="D69" s="96">
        <f t="shared" si="8"/>
        <v>0</v>
      </c>
      <c r="E69" s="96"/>
      <c r="F69" s="96"/>
      <c r="G69" s="96">
        <f t="shared" si="17"/>
        <v>0</v>
      </c>
    </row>
    <row r="70" spans="1:7" x14ac:dyDescent="0.25">
      <c r="A70" s="56" t="s">
        <v>146</v>
      </c>
      <c r="B70" s="96"/>
      <c r="C70" s="96"/>
      <c r="D70" s="96">
        <f t="shared" si="8"/>
        <v>0</v>
      </c>
      <c r="E70" s="96"/>
      <c r="F70" s="96"/>
      <c r="G70" s="96">
        <f t="shared" si="17"/>
        <v>0</v>
      </c>
    </row>
    <row r="71" spans="1:7" x14ac:dyDescent="0.25">
      <c r="A71" s="55" t="s">
        <v>147</v>
      </c>
      <c r="B71" s="96">
        <f>SUM(B72:B74)</f>
        <v>0</v>
      </c>
      <c r="C71" s="96">
        <f t="shared" ref="C71:G71" si="18">SUM(C72:C74)</f>
        <v>0</v>
      </c>
      <c r="D71" s="96">
        <f t="shared" si="18"/>
        <v>0</v>
      </c>
      <c r="E71" s="96">
        <f t="shared" si="18"/>
        <v>0</v>
      </c>
      <c r="F71" s="96">
        <f t="shared" si="18"/>
        <v>0</v>
      </c>
      <c r="G71" s="96">
        <f t="shared" si="18"/>
        <v>0</v>
      </c>
    </row>
    <row r="72" spans="1:7" x14ac:dyDescent="0.25">
      <c r="A72" s="56" t="s">
        <v>148</v>
      </c>
      <c r="B72" s="96"/>
      <c r="C72" s="96"/>
      <c r="D72" s="96">
        <f t="shared" si="8"/>
        <v>0</v>
      </c>
      <c r="E72" s="96"/>
      <c r="F72" s="96"/>
      <c r="G72" s="96">
        <f t="shared" ref="G72:G74" si="19">D72-E72</f>
        <v>0</v>
      </c>
    </row>
    <row r="73" spans="1:7" x14ac:dyDescent="0.25">
      <c r="A73" s="56" t="s">
        <v>149</v>
      </c>
      <c r="B73" s="96"/>
      <c r="C73" s="96"/>
      <c r="D73" s="96">
        <f t="shared" si="8"/>
        <v>0</v>
      </c>
      <c r="E73" s="96"/>
      <c r="F73" s="96"/>
      <c r="G73" s="96">
        <f t="shared" si="19"/>
        <v>0</v>
      </c>
    </row>
    <row r="74" spans="1:7" x14ac:dyDescent="0.25">
      <c r="A74" s="56" t="s">
        <v>150</v>
      </c>
      <c r="B74" s="96"/>
      <c r="C74" s="96"/>
      <c r="D74" s="96">
        <f t="shared" si="8"/>
        <v>0</v>
      </c>
      <c r="E74" s="96"/>
      <c r="F74" s="96"/>
      <c r="G74" s="96">
        <f t="shared" si="19"/>
        <v>0</v>
      </c>
    </row>
    <row r="75" spans="1:7" x14ac:dyDescent="0.25">
      <c r="A75" s="55" t="s">
        <v>151</v>
      </c>
      <c r="B75" s="96">
        <f>SUM(B76:B82)</f>
        <v>3663800</v>
      </c>
      <c r="C75" s="96">
        <f t="shared" ref="C75:G75" si="20">SUM(C76:C82)</f>
        <v>0</v>
      </c>
      <c r="D75" s="96">
        <f t="shared" si="20"/>
        <v>3663800</v>
      </c>
      <c r="E75" s="96">
        <f t="shared" si="20"/>
        <v>3135460</v>
      </c>
      <c r="F75" s="96">
        <f t="shared" si="20"/>
        <v>3135460</v>
      </c>
      <c r="G75" s="96">
        <f t="shared" si="20"/>
        <v>528340</v>
      </c>
    </row>
    <row r="76" spans="1:7" x14ac:dyDescent="0.25">
      <c r="A76" s="56" t="s">
        <v>152</v>
      </c>
      <c r="B76" s="97">
        <v>3500000</v>
      </c>
      <c r="C76" s="97">
        <v>0</v>
      </c>
      <c r="D76" s="96">
        <f t="shared" si="8"/>
        <v>3500000</v>
      </c>
      <c r="E76" s="110">
        <v>3000000</v>
      </c>
      <c r="F76" s="110">
        <v>3000000</v>
      </c>
      <c r="G76" s="96">
        <f t="shared" ref="G76:G82" si="21">D76-E76</f>
        <v>500000</v>
      </c>
    </row>
    <row r="77" spans="1:7" x14ac:dyDescent="0.25">
      <c r="A77" s="56" t="s">
        <v>153</v>
      </c>
      <c r="B77" s="97">
        <v>163800</v>
      </c>
      <c r="C77" s="97">
        <v>0</v>
      </c>
      <c r="D77" s="96">
        <f t="shared" si="8"/>
        <v>163800</v>
      </c>
      <c r="E77" s="110">
        <v>135460</v>
      </c>
      <c r="F77" s="110">
        <v>135460</v>
      </c>
      <c r="G77" s="96">
        <f t="shared" si="21"/>
        <v>28340</v>
      </c>
    </row>
    <row r="78" spans="1:7" x14ac:dyDescent="0.25">
      <c r="A78" s="56" t="s">
        <v>154</v>
      </c>
      <c r="B78" s="96"/>
      <c r="C78" s="96"/>
      <c r="D78" s="96">
        <f t="shared" si="8"/>
        <v>0</v>
      </c>
      <c r="E78" s="96"/>
      <c r="F78" s="96"/>
      <c r="G78" s="96">
        <f t="shared" si="21"/>
        <v>0</v>
      </c>
    </row>
    <row r="79" spans="1:7" x14ac:dyDescent="0.25">
      <c r="A79" s="56" t="s">
        <v>155</v>
      </c>
      <c r="B79" s="96"/>
      <c r="C79" s="96"/>
      <c r="D79" s="96">
        <f t="shared" si="8"/>
        <v>0</v>
      </c>
      <c r="E79" s="96"/>
      <c r="F79" s="96"/>
      <c r="G79" s="96">
        <f t="shared" si="21"/>
        <v>0</v>
      </c>
    </row>
    <row r="80" spans="1:7" x14ac:dyDescent="0.25">
      <c r="A80" s="56" t="s">
        <v>156</v>
      </c>
      <c r="B80" s="96"/>
      <c r="C80" s="96"/>
      <c r="D80" s="96">
        <f t="shared" si="8"/>
        <v>0</v>
      </c>
      <c r="E80" s="96"/>
      <c r="F80" s="96"/>
      <c r="G80" s="96">
        <f t="shared" si="21"/>
        <v>0</v>
      </c>
    </row>
    <row r="81" spans="1:7" x14ac:dyDescent="0.25">
      <c r="A81" s="56" t="s">
        <v>157</v>
      </c>
      <c r="B81" s="96"/>
      <c r="C81" s="96"/>
      <c r="D81" s="96">
        <f t="shared" si="8"/>
        <v>0</v>
      </c>
      <c r="E81" s="96"/>
      <c r="F81" s="96"/>
      <c r="G81" s="96">
        <f t="shared" si="21"/>
        <v>0</v>
      </c>
    </row>
    <row r="82" spans="1:7" x14ac:dyDescent="0.25">
      <c r="A82" s="56" t="s">
        <v>158</v>
      </c>
      <c r="B82" s="96"/>
      <c r="C82" s="96"/>
      <c r="D82" s="96">
        <f t="shared" si="8"/>
        <v>0</v>
      </c>
      <c r="E82" s="96"/>
      <c r="F82" s="96"/>
      <c r="G82" s="96">
        <f t="shared" si="21"/>
        <v>0</v>
      </c>
    </row>
    <row r="83" spans="1:7" x14ac:dyDescent="0.25">
      <c r="A83" s="57"/>
      <c r="B83" s="98"/>
      <c r="C83" s="98"/>
      <c r="D83" s="98"/>
      <c r="E83" s="98"/>
      <c r="F83" s="98"/>
      <c r="G83" s="98"/>
    </row>
    <row r="84" spans="1:7" x14ac:dyDescent="0.25">
      <c r="A84" s="9" t="s">
        <v>159</v>
      </c>
      <c r="B84" s="95">
        <f>B85+B93+B103+B113+B123+B133+B137+B146+B150</f>
        <v>40374844</v>
      </c>
      <c r="C84" s="95">
        <f t="shared" ref="C84:G84" si="22">C85+C93+C103+C113+C123+C133+C137+C146+C150</f>
        <v>58755052.810000002</v>
      </c>
      <c r="D84" s="95">
        <f t="shared" si="22"/>
        <v>99129896.810000002</v>
      </c>
      <c r="E84" s="95">
        <f t="shared" si="22"/>
        <v>21832290.859999999</v>
      </c>
      <c r="F84" s="95">
        <f t="shared" si="22"/>
        <v>21832290.859999999</v>
      </c>
      <c r="G84" s="95">
        <f t="shared" si="22"/>
        <v>77297605.950000018</v>
      </c>
    </row>
    <row r="85" spans="1:7" x14ac:dyDescent="0.25">
      <c r="A85" s="55" t="s">
        <v>86</v>
      </c>
      <c r="B85" s="96">
        <f>SUM(B86:B92)</f>
        <v>0</v>
      </c>
      <c r="C85" s="96">
        <f t="shared" ref="C85:G85" si="23">SUM(C86:C92)</f>
        <v>0</v>
      </c>
      <c r="D85" s="96">
        <f t="shared" si="23"/>
        <v>0</v>
      </c>
      <c r="E85" s="96">
        <f t="shared" si="23"/>
        <v>0</v>
      </c>
      <c r="F85" s="96">
        <f t="shared" si="23"/>
        <v>0</v>
      </c>
      <c r="G85" s="96">
        <f t="shared" si="23"/>
        <v>0</v>
      </c>
    </row>
    <row r="86" spans="1:7" x14ac:dyDescent="0.25">
      <c r="A86" s="56" t="s">
        <v>87</v>
      </c>
      <c r="B86" s="96"/>
      <c r="C86" s="96"/>
      <c r="D86" s="96">
        <f t="shared" ref="D86:D92" si="24">B86+C86</f>
        <v>0</v>
      </c>
      <c r="E86" s="96"/>
      <c r="F86" s="96"/>
      <c r="G86" s="96">
        <f t="shared" ref="G86:G92" si="25">D86-E86</f>
        <v>0</v>
      </c>
    </row>
    <row r="87" spans="1:7" x14ac:dyDescent="0.25">
      <c r="A87" s="56" t="s">
        <v>88</v>
      </c>
      <c r="B87" s="96"/>
      <c r="C87" s="96"/>
      <c r="D87" s="96">
        <f t="shared" si="24"/>
        <v>0</v>
      </c>
      <c r="E87" s="96"/>
      <c r="F87" s="96"/>
      <c r="G87" s="96">
        <f t="shared" si="25"/>
        <v>0</v>
      </c>
    </row>
    <row r="88" spans="1:7" x14ac:dyDescent="0.25">
      <c r="A88" s="56" t="s">
        <v>89</v>
      </c>
      <c r="B88" s="96"/>
      <c r="C88" s="96"/>
      <c r="D88" s="96">
        <f t="shared" si="24"/>
        <v>0</v>
      </c>
      <c r="E88" s="96"/>
      <c r="F88" s="96"/>
      <c r="G88" s="96">
        <f t="shared" si="25"/>
        <v>0</v>
      </c>
    </row>
    <row r="89" spans="1:7" x14ac:dyDescent="0.25">
      <c r="A89" s="56" t="s">
        <v>90</v>
      </c>
      <c r="B89" s="96"/>
      <c r="C89" s="96"/>
      <c r="D89" s="96">
        <f t="shared" si="24"/>
        <v>0</v>
      </c>
      <c r="E89" s="96"/>
      <c r="F89" s="96"/>
      <c r="G89" s="96">
        <f t="shared" si="25"/>
        <v>0</v>
      </c>
    </row>
    <row r="90" spans="1:7" x14ac:dyDescent="0.25">
      <c r="A90" s="56" t="s">
        <v>91</v>
      </c>
      <c r="B90" s="96"/>
      <c r="C90" s="96"/>
      <c r="D90" s="96">
        <f t="shared" si="24"/>
        <v>0</v>
      </c>
      <c r="E90" s="96"/>
      <c r="F90" s="96"/>
      <c r="G90" s="96">
        <f t="shared" si="25"/>
        <v>0</v>
      </c>
    </row>
    <row r="91" spans="1:7" x14ac:dyDescent="0.25">
      <c r="A91" s="56" t="s">
        <v>92</v>
      </c>
      <c r="B91" s="96"/>
      <c r="C91" s="96"/>
      <c r="D91" s="96">
        <f t="shared" si="24"/>
        <v>0</v>
      </c>
      <c r="E91" s="96"/>
      <c r="F91" s="96"/>
      <c r="G91" s="96">
        <f t="shared" si="25"/>
        <v>0</v>
      </c>
    </row>
    <row r="92" spans="1:7" x14ac:dyDescent="0.25">
      <c r="A92" s="56" t="s">
        <v>93</v>
      </c>
      <c r="B92" s="96"/>
      <c r="C92" s="96"/>
      <c r="D92" s="96">
        <f t="shared" si="24"/>
        <v>0</v>
      </c>
      <c r="E92" s="96"/>
      <c r="F92" s="96"/>
      <c r="G92" s="96">
        <f t="shared" si="25"/>
        <v>0</v>
      </c>
    </row>
    <row r="93" spans="1:7" x14ac:dyDescent="0.25">
      <c r="A93" s="55" t="s">
        <v>94</v>
      </c>
      <c r="B93" s="96">
        <f>SUM(B94:B102)</f>
        <v>1992746</v>
      </c>
      <c r="C93" s="96">
        <f t="shared" ref="C93:G93" si="26">SUM(C94:C102)</f>
        <v>4265731.22</v>
      </c>
      <c r="D93" s="96">
        <f t="shared" si="26"/>
        <v>6258477.2199999997</v>
      </c>
      <c r="E93" s="96">
        <f t="shared" si="26"/>
        <v>4138473.38</v>
      </c>
      <c r="F93" s="96">
        <f t="shared" si="26"/>
        <v>4138473.38</v>
      </c>
      <c r="G93" s="96">
        <f t="shared" si="26"/>
        <v>2120003.84</v>
      </c>
    </row>
    <row r="94" spans="1:7" x14ac:dyDescent="0.25">
      <c r="A94" s="56" t="s">
        <v>95</v>
      </c>
      <c r="B94" s="97">
        <v>43100</v>
      </c>
      <c r="C94" s="110">
        <v>0</v>
      </c>
      <c r="D94" s="96">
        <f t="shared" ref="D94:D102" si="27">B94+C94</f>
        <v>43100</v>
      </c>
      <c r="E94" s="110">
        <v>669.02</v>
      </c>
      <c r="F94" s="110">
        <v>669.02</v>
      </c>
      <c r="G94" s="96">
        <f t="shared" ref="G94:G102" si="28">D94-E94</f>
        <v>42430.98</v>
      </c>
    </row>
    <row r="95" spans="1:7" x14ac:dyDescent="0.25">
      <c r="A95" s="56" t="s">
        <v>96</v>
      </c>
      <c r="B95" s="97">
        <v>65000</v>
      </c>
      <c r="C95" s="110">
        <v>0</v>
      </c>
      <c r="D95" s="96">
        <f t="shared" si="27"/>
        <v>65000</v>
      </c>
      <c r="E95" s="110">
        <v>11884</v>
      </c>
      <c r="F95" s="110">
        <v>11884</v>
      </c>
      <c r="G95" s="96">
        <f t="shared" si="28"/>
        <v>53116</v>
      </c>
    </row>
    <row r="96" spans="1:7" x14ac:dyDescent="0.25">
      <c r="A96" s="56" t="s">
        <v>97</v>
      </c>
      <c r="B96" s="96"/>
      <c r="C96" s="111">
        <v>0</v>
      </c>
      <c r="D96" s="96">
        <f t="shared" si="27"/>
        <v>0</v>
      </c>
      <c r="E96" s="111">
        <v>0</v>
      </c>
      <c r="F96" s="111">
        <v>0</v>
      </c>
      <c r="G96" s="96">
        <f t="shared" si="28"/>
        <v>0</v>
      </c>
    </row>
    <row r="97" spans="1:7" x14ac:dyDescent="0.25">
      <c r="A97" s="56" t="s">
        <v>98</v>
      </c>
      <c r="B97" s="97">
        <v>29646</v>
      </c>
      <c r="C97" s="110">
        <v>4204731.22</v>
      </c>
      <c r="D97" s="96">
        <f t="shared" si="27"/>
        <v>4234377.22</v>
      </c>
      <c r="E97" s="110">
        <v>2937261.28</v>
      </c>
      <c r="F97" s="110">
        <v>2937261.28</v>
      </c>
      <c r="G97" s="96">
        <f t="shared" si="28"/>
        <v>1297115.94</v>
      </c>
    </row>
    <row r="98" spans="1:7" x14ac:dyDescent="0.25">
      <c r="A98" s="58" t="s">
        <v>99</v>
      </c>
      <c r="B98" s="97">
        <v>5000</v>
      </c>
      <c r="C98" s="110">
        <v>0</v>
      </c>
      <c r="D98" s="96">
        <f t="shared" si="27"/>
        <v>5000</v>
      </c>
      <c r="E98" s="110">
        <v>216</v>
      </c>
      <c r="F98" s="110">
        <v>216</v>
      </c>
      <c r="G98" s="96">
        <f t="shared" si="28"/>
        <v>4784</v>
      </c>
    </row>
    <row r="99" spans="1:7" x14ac:dyDescent="0.25">
      <c r="A99" s="56" t="s">
        <v>100</v>
      </c>
      <c r="B99" s="97">
        <v>1500000</v>
      </c>
      <c r="C99" s="110">
        <v>0</v>
      </c>
      <c r="D99" s="96">
        <f t="shared" si="27"/>
        <v>1500000</v>
      </c>
      <c r="E99" s="110">
        <v>821248.2</v>
      </c>
      <c r="F99" s="110">
        <v>821248.2</v>
      </c>
      <c r="G99" s="96">
        <f t="shared" si="28"/>
        <v>678751.8</v>
      </c>
    </row>
    <row r="100" spans="1:7" x14ac:dyDescent="0.25">
      <c r="A100" s="56" t="s">
        <v>101</v>
      </c>
      <c r="B100" s="97">
        <v>200000</v>
      </c>
      <c r="C100" s="110">
        <v>61000</v>
      </c>
      <c r="D100" s="96">
        <f t="shared" si="27"/>
        <v>261000</v>
      </c>
      <c r="E100" s="110">
        <v>260696.03</v>
      </c>
      <c r="F100" s="110">
        <v>260696.03</v>
      </c>
      <c r="G100" s="96">
        <f t="shared" si="28"/>
        <v>303.97000000000116</v>
      </c>
    </row>
    <row r="101" spans="1:7" x14ac:dyDescent="0.25">
      <c r="A101" s="56" t="s">
        <v>102</v>
      </c>
      <c r="B101" s="96"/>
      <c r="C101" s="111">
        <v>0</v>
      </c>
      <c r="D101" s="96">
        <f t="shared" si="27"/>
        <v>0</v>
      </c>
      <c r="E101" s="111">
        <v>0</v>
      </c>
      <c r="F101" s="111">
        <v>0</v>
      </c>
      <c r="G101" s="96">
        <f t="shared" si="28"/>
        <v>0</v>
      </c>
    </row>
    <row r="102" spans="1:7" x14ac:dyDescent="0.25">
      <c r="A102" s="56" t="s">
        <v>103</v>
      </c>
      <c r="B102" s="97">
        <v>150000</v>
      </c>
      <c r="C102" s="110">
        <v>0</v>
      </c>
      <c r="D102" s="96">
        <f t="shared" si="27"/>
        <v>150000</v>
      </c>
      <c r="E102" s="110">
        <v>106498.85</v>
      </c>
      <c r="F102" s="110">
        <v>106498.85</v>
      </c>
      <c r="G102" s="96">
        <f t="shared" si="28"/>
        <v>43501.149999999994</v>
      </c>
    </row>
    <row r="103" spans="1:7" x14ac:dyDescent="0.25">
      <c r="A103" s="55" t="s">
        <v>104</v>
      </c>
      <c r="B103" s="96">
        <f>SUM(B104:B112)</f>
        <v>3480622.94</v>
      </c>
      <c r="C103" s="96">
        <f t="shared" ref="C103:G103" si="29">SUM(C104:C112)</f>
        <v>-403939.57999999996</v>
      </c>
      <c r="D103" s="96">
        <f t="shared" si="29"/>
        <v>3076683.36</v>
      </c>
      <c r="E103" s="96">
        <f t="shared" si="29"/>
        <v>2165129.5799999996</v>
      </c>
      <c r="F103" s="96">
        <f t="shared" si="29"/>
        <v>2165129.5799999996</v>
      </c>
      <c r="G103" s="96">
        <f t="shared" si="29"/>
        <v>911553.78000000014</v>
      </c>
    </row>
    <row r="104" spans="1:7" x14ac:dyDescent="0.25">
      <c r="A104" s="56" t="s">
        <v>105</v>
      </c>
      <c r="B104" s="97">
        <v>2800000</v>
      </c>
      <c r="C104" s="110">
        <v>-560723</v>
      </c>
      <c r="D104" s="96">
        <f t="shared" ref="D104:D112" si="30">B104+C104</f>
        <v>2239277</v>
      </c>
      <c r="E104" s="110">
        <v>1481193.15</v>
      </c>
      <c r="F104" s="110">
        <v>1481193.15</v>
      </c>
      <c r="G104" s="96">
        <f t="shared" ref="G104:G112" si="31">D104-E104</f>
        <v>758083.85000000009</v>
      </c>
    </row>
    <row r="105" spans="1:7" x14ac:dyDescent="0.25">
      <c r="A105" s="56" t="s">
        <v>106</v>
      </c>
      <c r="B105" s="96"/>
      <c r="C105" s="111">
        <v>0</v>
      </c>
      <c r="D105" s="96">
        <f t="shared" si="30"/>
        <v>0</v>
      </c>
      <c r="E105" s="111">
        <v>0</v>
      </c>
      <c r="F105" s="111">
        <v>0</v>
      </c>
      <c r="G105" s="96">
        <f t="shared" si="31"/>
        <v>0</v>
      </c>
    </row>
    <row r="106" spans="1:7" x14ac:dyDescent="0.25">
      <c r="A106" s="56" t="s">
        <v>107</v>
      </c>
      <c r="B106" s="97">
        <v>500622.94</v>
      </c>
      <c r="C106" s="110">
        <v>156783.42000000001</v>
      </c>
      <c r="D106" s="96">
        <f t="shared" si="30"/>
        <v>657406.36</v>
      </c>
      <c r="E106" s="110">
        <v>648006.36</v>
      </c>
      <c r="F106" s="110">
        <v>648006.36</v>
      </c>
      <c r="G106" s="96">
        <f t="shared" si="31"/>
        <v>9400</v>
      </c>
    </row>
    <row r="107" spans="1:7" x14ac:dyDescent="0.25">
      <c r="A107" s="56" t="s">
        <v>108</v>
      </c>
      <c r="B107" s="97">
        <v>140000</v>
      </c>
      <c r="C107" s="110">
        <v>0</v>
      </c>
      <c r="D107" s="96">
        <f t="shared" si="30"/>
        <v>140000</v>
      </c>
      <c r="E107" s="110">
        <v>0</v>
      </c>
      <c r="F107" s="110">
        <v>0</v>
      </c>
      <c r="G107" s="96">
        <f t="shared" si="31"/>
        <v>140000</v>
      </c>
    </row>
    <row r="108" spans="1:7" x14ac:dyDescent="0.25">
      <c r="A108" s="56" t="s">
        <v>109</v>
      </c>
      <c r="B108" s="97">
        <v>40000</v>
      </c>
      <c r="C108" s="110">
        <v>0</v>
      </c>
      <c r="D108" s="96">
        <f t="shared" si="30"/>
        <v>40000</v>
      </c>
      <c r="E108" s="110">
        <v>35930.07</v>
      </c>
      <c r="F108" s="110">
        <v>35930.07</v>
      </c>
      <c r="G108" s="96">
        <f t="shared" si="31"/>
        <v>4069.9300000000003</v>
      </c>
    </row>
    <row r="109" spans="1:7" x14ac:dyDescent="0.25">
      <c r="A109" s="56" t="s">
        <v>110</v>
      </c>
      <c r="B109" s="96"/>
      <c r="C109" s="111">
        <v>0</v>
      </c>
      <c r="D109" s="96">
        <f t="shared" si="30"/>
        <v>0</v>
      </c>
      <c r="E109" s="96"/>
      <c r="F109" s="96"/>
      <c r="G109" s="96">
        <f t="shared" si="31"/>
        <v>0</v>
      </c>
    </row>
    <row r="110" spans="1:7" x14ac:dyDescent="0.25">
      <c r="A110" s="56" t="s">
        <v>111</v>
      </c>
      <c r="B110" s="96"/>
      <c r="C110" s="111">
        <v>0</v>
      </c>
      <c r="D110" s="96">
        <f t="shared" si="30"/>
        <v>0</v>
      </c>
      <c r="E110" s="96"/>
      <c r="F110" s="96"/>
      <c r="G110" s="96">
        <f t="shared" si="31"/>
        <v>0</v>
      </c>
    </row>
    <row r="111" spans="1:7" x14ac:dyDescent="0.25">
      <c r="A111" s="56" t="s">
        <v>112</v>
      </c>
      <c r="B111" s="96"/>
      <c r="C111" s="111">
        <v>0</v>
      </c>
      <c r="D111" s="96">
        <f t="shared" si="30"/>
        <v>0</v>
      </c>
      <c r="E111" s="96"/>
      <c r="F111" s="96"/>
      <c r="G111" s="96">
        <f t="shared" si="31"/>
        <v>0</v>
      </c>
    </row>
    <row r="112" spans="1:7" x14ac:dyDescent="0.25">
      <c r="A112" s="56" t="s">
        <v>113</v>
      </c>
      <c r="B112" s="96"/>
      <c r="C112" s="96"/>
      <c r="D112" s="96">
        <f t="shared" si="30"/>
        <v>0</v>
      </c>
      <c r="E112" s="96"/>
      <c r="F112" s="96"/>
      <c r="G112" s="96">
        <f t="shared" si="31"/>
        <v>0</v>
      </c>
    </row>
    <row r="113" spans="1:7" x14ac:dyDescent="0.25">
      <c r="A113" s="55" t="s">
        <v>114</v>
      </c>
      <c r="B113" s="96">
        <f>SUM(B114:B122)</f>
        <v>4980000</v>
      </c>
      <c r="C113" s="96">
        <f t="shared" ref="C113:G113" si="32">SUM(C114:C122)</f>
        <v>1330336.8700000001</v>
      </c>
      <c r="D113" s="96">
        <f t="shared" si="32"/>
        <v>6310336.8700000001</v>
      </c>
      <c r="E113" s="96">
        <f t="shared" si="32"/>
        <v>1543702.7799999998</v>
      </c>
      <c r="F113" s="96">
        <f t="shared" si="32"/>
        <v>1543702.7799999998</v>
      </c>
      <c r="G113" s="96">
        <f t="shared" si="32"/>
        <v>4766634.09</v>
      </c>
    </row>
    <row r="114" spans="1:7" x14ac:dyDescent="0.25">
      <c r="A114" s="56" t="s">
        <v>115</v>
      </c>
      <c r="B114" s="96"/>
      <c r="C114" s="111">
        <v>0</v>
      </c>
      <c r="D114" s="96">
        <f t="shared" ref="D114:D122" si="33">B114+C114</f>
        <v>0</v>
      </c>
      <c r="E114" s="111">
        <v>0</v>
      </c>
      <c r="F114" s="111">
        <v>0</v>
      </c>
      <c r="G114" s="96">
        <f t="shared" ref="G114:G122" si="34">D114-E114</f>
        <v>0</v>
      </c>
    </row>
    <row r="115" spans="1:7" x14ac:dyDescent="0.25">
      <c r="A115" s="56" t="s">
        <v>116</v>
      </c>
      <c r="B115" s="96"/>
      <c r="C115" s="110">
        <v>973246.67</v>
      </c>
      <c r="D115" s="96">
        <f t="shared" si="33"/>
        <v>973246.67</v>
      </c>
      <c r="E115" s="110">
        <v>0</v>
      </c>
      <c r="F115" s="110">
        <v>0</v>
      </c>
      <c r="G115" s="96">
        <f t="shared" si="34"/>
        <v>973246.67</v>
      </c>
    </row>
    <row r="116" spans="1:7" x14ac:dyDescent="0.25">
      <c r="A116" s="56" t="s">
        <v>117</v>
      </c>
      <c r="B116" s="97">
        <v>980000</v>
      </c>
      <c r="C116" s="110">
        <v>-6750</v>
      </c>
      <c r="D116" s="96">
        <f t="shared" si="33"/>
        <v>973250</v>
      </c>
      <c r="E116" s="110">
        <v>297468.15000000002</v>
      </c>
      <c r="F116" s="110">
        <v>297468.15000000002</v>
      </c>
      <c r="G116" s="96">
        <f t="shared" si="34"/>
        <v>675781.85</v>
      </c>
    </row>
    <row r="117" spans="1:7" x14ac:dyDescent="0.25">
      <c r="A117" s="56" t="s">
        <v>118</v>
      </c>
      <c r="B117" s="97">
        <v>4000000</v>
      </c>
      <c r="C117" s="110">
        <v>363840.2</v>
      </c>
      <c r="D117" s="96">
        <f t="shared" si="33"/>
        <v>4363840.2</v>
      </c>
      <c r="E117" s="110">
        <v>1246234.6299999999</v>
      </c>
      <c r="F117" s="110">
        <v>1246234.6299999999</v>
      </c>
      <c r="G117" s="96">
        <f t="shared" si="34"/>
        <v>3117605.5700000003</v>
      </c>
    </row>
    <row r="118" spans="1:7" x14ac:dyDescent="0.25">
      <c r="A118" s="56" t="s">
        <v>119</v>
      </c>
      <c r="B118" s="96"/>
      <c r="C118" s="96"/>
      <c r="D118" s="96">
        <f t="shared" si="33"/>
        <v>0</v>
      </c>
      <c r="E118" s="96"/>
      <c r="F118" s="96"/>
      <c r="G118" s="96">
        <f t="shared" si="34"/>
        <v>0</v>
      </c>
    </row>
    <row r="119" spans="1:7" x14ac:dyDescent="0.25">
      <c r="A119" s="56" t="s">
        <v>120</v>
      </c>
      <c r="B119" s="96"/>
      <c r="C119" s="96"/>
      <c r="D119" s="96">
        <f t="shared" si="33"/>
        <v>0</v>
      </c>
      <c r="E119" s="96"/>
      <c r="F119" s="96"/>
      <c r="G119" s="96">
        <f t="shared" si="34"/>
        <v>0</v>
      </c>
    </row>
    <row r="120" spans="1:7" x14ac:dyDescent="0.25">
      <c r="A120" s="56" t="s">
        <v>121</v>
      </c>
      <c r="B120" s="96"/>
      <c r="C120" s="96"/>
      <c r="D120" s="96">
        <f t="shared" si="33"/>
        <v>0</v>
      </c>
      <c r="E120" s="96"/>
      <c r="F120" s="96"/>
      <c r="G120" s="96">
        <f t="shared" si="34"/>
        <v>0</v>
      </c>
    </row>
    <row r="121" spans="1:7" x14ac:dyDescent="0.25">
      <c r="A121" s="56" t="s">
        <v>122</v>
      </c>
      <c r="B121" s="96"/>
      <c r="C121" s="96"/>
      <c r="D121" s="96">
        <f t="shared" si="33"/>
        <v>0</v>
      </c>
      <c r="E121" s="96"/>
      <c r="F121" s="96"/>
      <c r="G121" s="96">
        <f t="shared" si="34"/>
        <v>0</v>
      </c>
    </row>
    <row r="122" spans="1:7" x14ac:dyDescent="0.25">
      <c r="A122" s="56" t="s">
        <v>123</v>
      </c>
      <c r="B122" s="96"/>
      <c r="C122" s="96"/>
      <c r="D122" s="96">
        <f t="shared" si="33"/>
        <v>0</v>
      </c>
      <c r="E122" s="96"/>
      <c r="F122" s="96"/>
      <c r="G122" s="96">
        <f t="shared" si="34"/>
        <v>0</v>
      </c>
    </row>
    <row r="123" spans="1:7" x14ac:dyDescent="0.25">
      <c r="A123" s="55" t="s">
        <v>124</v>
      </c>
      <c r="B123" s="96">
        <f>SUM(B124:B132)</f>
        <v>129430.53</v>
      </c>
      <c r="C123" s="96">
        <f t="shared" ref="C123:G123" si="35">SUM(C124:C132)</f>
        <v>282173.71000000002</v>
      </c>
      <c r="D123" s="96">
        <f t="shared" si="35"/>
        <v>411604.24</v>
      </c>
      <c r="E123" s="96">
        <f t="shared" si="35"/>
        <v>0</v>
      </c>
      <c r="F123" s="96">
        <f t="shared" si="35"/>
        <v>0</v>
      </c>
      <c r="G123" s="96">
        <f t="shared" si="35"/>
        <v>411604.24</v>
      </c>
    </row>
    <row r="124" spans="1:7" x14ac:dyDescent="0.25">
      <c r="A124" s="56" t="s">
        <v>125</v>
      </c>
      <c r="B124" s="97">
        <v>129430.53</v>
      </c>
      <c r="C124" s="110">
        <v>282173.71000000002</v>
      </c>
      <c r="D124" s="96">
        <f t="shared" ref="D124:D132" si="36">B124+C124</f>
        <v>411604.24</v>
      </c>
      <c r="E124" s="97">
        <v>0</v>
      </c>
      <c r="F124" s="97">
        <v>0</v>
      </c>
      <c r="G124" s="96">
        <f t="shared" ref="G124:G132" si="37">D124-E124</f>
        <v>411604.24</v>
      </c>
    </row>
    <row r="125" spans="1:7" x14ac:dyDescent="0.25">
      <c r="A125" s="56" t="s">
        <v>126</v>
      </c>
      <c r="B125" s="96"/>
      <c r="C125" s="96"/>
      <c r="D125" s="96">
        <f t="shared" si="36"/>
        <v>0</v>
      </c>
      <c r="E125" s="96"/>
      <c r="F125" s="96"/>
      <c r="G125" s="96">
        <f t="shared" si="37"/>
        <v>0</v>
      </c>
    </row>
    <row r="126" spans="1:7" x14ac:dyDescent="0.25">
      <c r="A126" s="56" t="s">
        <v>127</v>
      </c>
      <c r="B126" s="96"/>
      <c r="C126" s="96"/>
      <c r="D126" s="96">
        <f t="shared" si="36"/>
        <v>0</v>
      </c>
      <c r="E126" s="96"/>
      <c r="F126" s="96"/>
      <c r="G126" s="96">
        <f t="shared" si="37"/>
        <v>0</v>
      </c>
    </row>
    <row r="127" spans="1:7" x14ac:dyDescent="0.25">
      <c r="A127" s="56" t="s">
        <v>128</v>
      </c>
      <c r="B127" s="96"/>
      <c r="C127" s="96"/>
      <c r="D127" s="96">
        <f t="shared" si="36"/>
        <v>0</v>
      </c>
      <c r="E127" s="96"/>
      <c r="F127" s="96"/>
      <c r="G127" s="96">
        <f t="shared" si="37"/>
        <v>0</v>
      </c>
    </row>
    <row r="128" spans="1:7" x14ac:dyDescent="0.25">
      <c r="A128" s="56" t="s">
        <v>129</v>
      </c>
      <c r="B128" s="96"/>
      <c r="C128" s="96"/>
      <c r="D128" s="96">
        <f t="shared" si="36"/>
        <v>0</v>
      </c>
      <c r="E128" s="96"/>
      <c r="F128" s="96"/>
      <c r="G128" s="96">
        <f t="shared" si="37"/>
        <v>0</v>
      </c>
    </row>
    <row r="129" spans="1:7" x14ac:dyDescent="0.25">
      <c r="A129" s="56" t="s">
        <v>130</v>
      </c>
      <c r="B129" s="96"/>
      <c r="C129" s="96"/>
      <c r="D129" s="96">
        <f t="shared" si="36"/>
        <v>0</v>
      </c>
      <c r="E129" s="96"/>
      <c r="F129" s="96"/>
      <c r="G129" s="96">
        <f t="shared" si="37"/>
        <v>0</v>
      </c>
    </row>
    <row r="130" spans="1:7" x14ac:dyDescent="0.25">
      <c r="A130" s="56" t="s">
        <v>131</v>
      </c>
      <c r="B130" s="96"/>
      <c r="C130" s="96"/>
      <c r="D130" s="96">
        <f t="shared" si="36"/>
        <v>0</v>
      </c>
      <c r="E130" s="96"/>
      <c r="F130" s="96"/>
      <c r="G130" s="96">
        <f t="shared" si="37"/>
        <v>0</v>
      </c>
    </row>
    <row r="131" spans="1:7" x14ac:dyDescent="0.25">
      <c r="A131" s="56" t="s">
        <v>132</v>
      </c>
      <c r="B131" s="96"/>
      <c r="C131" s="96"/>
      <c r="D131" s="96">
        <f t="shared" si="36"/>
        <v>0</v>
      </c>
      <c r="E131" s="96"/>
      <c r="F131" s="96"/>
      <c r="G131" s="96">
        <f t="shared" si="37"/>
        <v>0</v>
      </c>
    </row>
    <row r="132" spans="1:7" x14ac:dyDescent="0.25">
      <c r="A132" s="56" t="s">
        <v>133</v>
      </c>
      <c r="B132" s="96"/>
      <c r="C132" s="96"/>
      <c r="D132" s="96">
        <f t="shared" si="36"/>
        <v>0</v>
      </c>
      <c r="E132" s="96"/>
      <c r="F132" s="96"/>
      <c r="G132" s="96">
        <f t="shared" si="37"/>
        <v>0</v>
      </c>
    </row>
    <row r="133" spans="1:7" x14ac:dyDescent="0.25">
      <c r="A133" s="55" t="s">
        <v>134</v>
      </c>
      <c r="B133" s="96">
        <f>SUM(B134:B136)</f>
        <v>29792044.530000001</v>
      </c>
      <c r="C133" s="96">
        <f t="shared" ref="C133:G133" si="38">SUM(C134:C136)</f>
        <v>53280750.590000004</v>
      </c>
      <c r="D133" s="96">
        <f t="shared" si="38"/>
        <v>83072795.120000005</v>
      </c>
      <c r="E133" s="96">
        <f t="shared" si="38"/>
        <v>13984985.119999999</v>
      </c>
      <c r="F133" s="96">
        <f t="shared" si="38"/>
        <v>13984985.119999999</v>
      </c>
      <c r="G133" s="96">
        <f t="shared" si="38"/>
        <v>69087810.000000015</v>
      </c>
    </row>
    <row r="134" spans="1:7" x14ac:dyDescent="0.25">
      <c r="A134" s="56" t="s">
        <v>135</v>
      </c>
      <c r="B134" s="97">
        <v>29792044.530000001</v>
      </c>
      <c r="C134" s="110">
        <v>41470287.270000003</v>
      </c>
      <c r="D134" s="96">
        <f t="shared" ref="D134:D157" si="39">B134+C134</f>
        <v>71262331.800000012</v>
      </c>
      <c r="E134" s="110">
        <v>12121786.859999999</v>
      </c>
      <c r="F134" s="110">
        <v>12121786.859999999</v>
      </c>
      <c r="G134" s="96">
        <f t="shared" ref="G134:G136" si="40">D134-E134</f>
        <v>59140544.940000013</v>
      </c>
    </row>
    <row r="135" spans="1:7" x14ac:dyDescent="0.25">
      <c r="A135" s="56" t="s">
        <v>136</v>
      </c>
      <c r="B135" s="97">
        <v>0</v>
      </c>
      <c r="C135" s="110">
        <v>11810463.32</v>
      </c>
      <c r="D135" s="96">
        <f t="shared" si="39"/>
        <v>11810463.32</v>
      </c>
      <c r="E135" s="110">
        <v>1863198.26</v>
      </c>
      <c r="F135" s="110">
        <v>1863198.26</v>
      </c>
      <c r="G135" s="96">
        <f t="shared" si="40"/>
        <v>9947265.0600000005</v>
      </c>
    </row>
    <row r="136" spans="1:7" x14ac:dyDescent="0.25">
      <c r="A136" s="56" t="s">
        <v>137</v>
      </c>
      <c r="B136" s="96"/>
      <c r="C136" s="96"/>
      <c r="D136" s="96">
        <f t="shared" si="39"/>
        <v>0</v>
      </c>
      <c r="E136" s="96"/>
      <c r="F136" s="96"/>
      <c r="G136" s="96">
        <f t="shared" si="40"/>
        <v>0</v>
      </c>
    </row>
    <row r="137" spans="1:7" x14ac:dyDescent="0.25">
      <c r="A137" s="55" t="s">
        <v>138</v>
      </c>
      <c r="B137" s="96">
        <f>SUM(B138:B142,B144:B145)</f>
        <v>0</v>
      </c>
      <c r="C137" s="96">
        <f t="shared" ref="C137:G137" si="41">SUM(C138:C142,C144:C145)</f>
        <v>0</v>
      </c>
      <c r="D137" s="96">
        <f t="shared" si="41"/>
        <v>0</v>
      </c>
      <c r="E137" s="96">
        <f t="shared" si="41"/>
        <v>0</v>
      </c>
      <c r="F137" s="96">
        <f t="shared" si="41"/>
        <v>0</v>
      </c>
      <c r="G137" s="96">
        <f t="shared" si="41"/>
        <v>0</v>
      </c>
    </row>
    <row r="138" spans="1:7" x14ac:dyDescent="0.25">
      <c r="A138" s="56" t="s">
        <v>139</v>
      </c>
      <c r="B138" s="96"/>
      <c r="C138" s="96"/>
      <c r="D138" s="96">
        <f t="shared" si="39"/>
        <v>0</v>
      </c>
      <c r="E138" s="96"/>
      <c r="F138" s="96"/>
      <c r="G138" s="96">
        <f t="shared" ref="G138:G145" si="42">D138-E138</f>
        <v>0</v>
      </c>
    </row>
    <row r="139" spans="1:7" x14ac:dyDescent="0.25">
      <c r="A139" s="56" t="s">
        <v>140</v>
      </c>
      <c r="B139" s="96"/>
      <c r="C139" s="96"/>
      <c r="D139" s="96">
        <f t="shared" si="39"/>
        <v>0</v>
      </c>
      <c r="E139" s="96"/>
      <c r="F139" s="96"/>
      <c r="G139" s="96">
        <f t="shared" si="42"/>
        <v>0</v>
      </c>
    </row>
    <row r="140" spans="1:7" x14ac:dyDescent="0.25">
      <c r="A140" s="56" t="s">
        <v>141</v>
      </c>
      <c r="B140" s="96"/>
      <c r="C140" s="96"/>
      <c r="D140" s="96">
        <f t="shared" si="39"/>
        <v>0</v>
      </c>
      <c r="E140" s="96"/>
      <c r="F140" s="96"/>
      <c r="G140" s="96">
        <f t="shared" si="42"/>
        <v>0</v>
      </c>
    </row>
    <row r="141" spans="1:7" x14ac:dyDescent="0.25">
      <c r="A141" s="56" t="s">
        <v>142</v>
      </c>
      <c r="B141" s="96"/>
      <c r="C141" s="96"/>
      <c r="D141" s="96">
        <f t="shared" si="39"/>
        <v>0</v>
      </c>
      <c r="E141" s="96"/>
      <c r="F141" s="96"/>
      <c r="G141" s="96">
        <f t="shared" si="42"/>
        <v>0</v>
      </c>
    </row>
    <row r="142" spans="1:7" x14ac:dyDescent="0.25">
      <c r="A142" s="56" t="s">
        <v>143</v>
      </c>
      <c r="B142" s="96"/>
      <c r="C142" s="96"/>
      <c r="D142" s="96">
        <f t="shared" si="39"/>
        <v>0</v>
      </c>
      <c r="E142" s="96"/>
      <c r="F142" s="96"/>
      <c r="G142" s="96">
        <f t="shared" si="42"/>
        <v>0</v>
      </c>
    </row>
    <row r="143" spans="1:7" x14ac:dyDescent="0.25">
      <c r="A143" s="56" t="s">
        <v>144</v>
      </c>
      <c r="B143" s="96"/>
      <c r="C143" s="96"/>
      <c r="D143" s="96">
        <f t="shared" si="39"/>
        <v>0</v>
      </c>
      <c r="E143" s="96"/>
      <c r="F143" s="96"/>
      <c r="G143" s="96">
        <f t="shared" si="42"/>
        <v>0</v>
      </c>
    </row>
    <row r="144" spans="1:7" x14ac:dyDescent="0.25">
      <c r="A144" s="56" t="s">
        <v>145</v>
      </c>
      <c r="B144" s="96"/>
      <c r="C144" s="96"/>
      <c r="D144" s="96">
        <f t="shared" si="39"/>
        <v>0</v>
      </c>
      <c r="E144" s="96"/>
      <c r="F144" s="96"/>
      <c r="G144" s="96">
        <f t="shared" si="42"/>
        <v>0</v>
      </c>
    </row>
    <row r="145" spans="1:7" x14ac:dyDescent="0.25">
      <c r="A145" s="56" t="s">
        <v>146</v>
      </c>
      <c r="B145" s="96"/>
      <c r="C145" s="96"/>
      <c r="D145" s="96">
        <f t="shared" si="39"/>
        <v>0</v>
      </c>
      <c r="E145" s="96"/>
      <c r="F145" s="96"/>
      <c r="G145" s="96">
        <f t="shared" si="42"/>
        <v>0</v>
      </c>
    </row>
    <row r="146" spans="1:7" x14ac:dyDescent="0.25">
      <c r="A146" s="55" t="s">
        <v>147</v>
      </c>
      <c r="B146" s="96">
        <f>SUM(B147:B149)</f>
        <v>0</v>
      </c>
      <c r="C146" s="96">
        <f t="shared" ref="C146:G146" si="43">SUM(C147:C149)</f>
        <v>0</v>
      </c>
      <c r="D146" s="96">
        <f t="shared" si="43"/>
        <v>0</v>
      </c>
      <c r="E146" s="96">
        <f t="shared" si="43"/>
        <v>0</v>
      </c>
      <c r="F146" s="96">
        <f t="shared" si="43"/>
        <v>0</v>
      </c>
      <c r="G146" s="96">
        <f t="shared" si="43"/>
        <v>0</v>
      </c>
    </row>
    <row r="147" spans="1:7" x14ac:dyDescent="0.25">
      <c r="A147" s="56" t="s">
        <v>148</v>
      </c>
      <c r="B147" s="96"/>
      <c r="C147" s="96"/>
      <c r="D147" s="96">
        <f t="shared" si="39"/>
        <v>0</v>
      </c>
      <c r="E147" s="96"/>
      <c r="F147" s="96"/>
      <c r="G147" s="96">
        <f t="shared" ref="G147:G149" si="44">D147-E147</f>
        <v>0</v>
      </c>
    </row>
    <row r="148" spans="1:7" x14ac:dyDescent="0.25">
      <c r="A148" s="56" t="s">
        <v>149</v>
      </c>
      <c r="B148" s="96"/>
      <c r="C148" s="96"/>
      <c r="D148" s="96">
        <f t="shared" si="39"/>
        <v>0</v>
      </c>
      <c r="E148" s="96"/>
      <c r="F148" s="96"/>
      <c r="G148" s="96">
        <f t="shared" si="44"/>
        <v>0</v>
      </c>
    </row>
    <row r="149" spans="1:7" x14ac:dyDescent="0.25">
      <c r="A149" s="56" t="s">
        <v>150</v>
      </c>
      <c r="B149" s="96"/>
      <c r="C149" s="96"/>
      <c r="D149" s="96">
        <f t="shared" si="39"/>
        <v>0</v>
      </c>
      <c r="E149" s="96"/>
      <c r="F149" s="96"/>
      <c r="G149" s="96">
        <f t="shared" si="44"/>
        <v>0</v>
      </c>
    </row>
    <row r="150" spans="1:7" x14ac:dyDescent="0.25">
      <c r="A150" s="55" t="s">
        <v>151</v>
      </c>
      <c r="B150" s="96">
        <f>SUM(B151:B157)</f>
        <v>0</v>
      </c>
      <c r="C150" s="96">
        <f t="shared" ref="C150:G150" si="45">SUM(C151:C157)</f>
        <v>0</v>
      </c>
      <c r="D150" s="96">
        <f t="shared" si="45"/>
        <v>0</v>
      </c>
      <c r="E150" s="96">
        <f t="shared" si="45"/>
        <v>0</v>
      </c>
      <c r="F150" s="96">
        <f t="shared" si="45"/>
        <v>0</v>
      </c>
      <c r="G150" s="96">
        <f t="shared" si="45"/>
        <v>0</v>
      </c>
    </row>
    <row r="151" spans="1:7" x14ac:dyDescent="0.25">
      <c r="A151" s="56" t="s">
        <v>152</v>
      </c>
      <c r="B151" s="96"/>
      <c r="C151" s="96"/>
      <c r="D151" s="96">
        <f t="shared" si="39"/>
        <v>0</v>
      </c>
      <c r="E151" s="96"/>
      <c r="F151" s="96"/>
      <c r="G151" s="96">
        <f t="shared" ref="G151:G157" si="46">D151-E151</f>
        <v>0</v>
      </c>
    </row>
    <row r="152" spans="1:7" x14ac:dyDescent="0.25">
      <c r="A152" s="56" t="s">
        <v>153</v>
      </c>
      <c r="B152" s="96"/>
      <c r="C152" s="96"/>
      <c r="D152" s="96">
        <f t="shared" si="39"/>
        <v>0</v>
      </c>
      <c r="E152" s="96"/>
      <c r="F152" s="96"/>
      <c r="G152" s="96">
        <f t="shared" si="46"/>
        <v>0</v>
      </c>
    </row>
    <row r="153" spans="1:7" x14ac:dyDescent="0.25">
      <c r="A153" s="56" t="s">
        <v>154</v>
      </c>
      <c r="B153" s="96"/>
      <c r="C153" s="96"/>
      <c r="D153" s="96">
        <f t="shared" si="39"/>
        <v>0</v>
      </c>
      <c r="E153" s="96"/>
      <c r="F153" s="96"/>
      <c r="G153" s="96">
        <f t="shared" si="46"/>
        <v>0</v>
      </c>
    </row>
    <row r="154" spans="1:7" x14ac:dyDescent="0.25">
      <c r="A154" s="58" t="s">
        <v>155</v>
      </c>
      <c r="B154" s="96"/>
      <c r="C154" s="96"/>
      <c r="D154" s="96">
        <f t="shared" si="39"/>
        <v>0</v>
      </c>
      <c r="E154" s="96"/>
      <c r="F154" s="96"/>
      <c r="G154" s="96">
        <f t="shared" si="46"/>
        <v>0</v>
      </c>
    </row>
    <row r="155" spans="1:7" x14ac:dyDescent="0.25">
      <c r="A155" s="56" t="s">
        <v>156</v>
      </c>
      <c r="B155" s="96"/>
      <c r="C155" s="96"/>
      <c r="D155" s="96">
        <f t="shared" si="39"/>
        <v>0</v>
      </c>
      <c r="E155" s="96"/>
      <c r="F155" s="96"/>
      <c r="G155" s="96">
        <f t="shared" si="46"/>
        <v>0</v>
      </c>
    </row>
    <row r="156" spans="1:7" x14ac:dyDescent="0.25">
      <c r="A156" s="56" t="s">
        <v>157</v>
      </c>
      <c r="B156" s="96"/>
      <c r="C156" s="96"/>
      <c r="D156" s="96">
        <f t="shared" si="39"/>
        <v>0</v>
      </c>
      <c r="E156" s="96"/>
      <c r="F156" s="96"/>
      <c r="G156" s="96">
        <f t="shared" si="46"/>
        <v>0</v>
      </c>
    </row>
    <row r="157" spans="1:7" x14ac:dyDescent="0.25">
      <c r="A157" s="56" t="s">
        <v>158</v>
      </c>
      <c r="B157" s="96"/>
      <c r="C157" s="96"/>
      <c r="D157" s="96">
        <f t="shared" si="39"/>
        <v>0</v>
      </c>
      <c r="E157" s="96"/>
      <c r="F157" s="96"/>
      <c r="G157" s="96">
        <f t="shared" si="46"/>
        <v>0</v>
      </c>
    </row>
    <row r="158" spans="1:7" x14ac:dyDescent="0.25">
      <c r="A158" s="59"/>
      <c r="B158" s="98"/>
      <c r="C158" s="98"/>
      <c r="D158" s="98"/>
      <c r="E158" s="98"/>
      <c r="F158" s="98"/>
      <c r="G158" s="98"/>
    </row>
    <row r="159" spans="1:7" x14ac:dyDescent="0.25">
      <c r="A159" s="10" t="s">
        <v>160</v>
      </c>
      <c r="B159" s="95">
        <f>B9+B84</f>
        <v>111189844</v>
      </c>
      <c r="C159" s="95">
        <f t="shared" ref="C159:G159" si="47">C9+C84</f>
        <v>67930128.480000004</v>
      </c>
      <c r="D159" s="95">
        <f t="shared" si="47"/>
        <v>179119972.48000002</v>
      </c>
      <c r="E159" s="95">
        <f t="shared" si="47"/>
        <v>54548884.170000002</v>
      </c>
      <c r="F159" s="95">
        <f t="shared" si="47"/>
        <v>54154195.400000006</v>
      </c>
      <c r="G159" s="95">
        <f t="shared" si="47"/>
        <v>124571088.31</v>
      </c>
    </row>
    <row r="160" spans="1:7" x14ac:dyDescent="0.25">
      <c r="A160" s="27"/>
      <c r="B160" s="26"/>
      <c r="C160" s="26"/>
      <c r="D160" s="26"/>
      <c r="E160" s="26"/>
      <c r="F160" s="26"/>
      <c r="G160" s="26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31496062992125984" right="0.31496062992125984" top="0.74803149606299213" bottom="0.74803149606299213" header="0.31496062992125984" footer="0.31496062992125984"/>
  <pageSetup paperSize="9" scale="5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8B7-C10F-4C8D-A168-FF6EC50EA8E5}">
  <sheetPr>
    <outlinePr summaryBelow="0"/>
    <pageSetUpPr fitToPage="1"/>
  </sheetPr>
  <dimension ref="A1:G49"/>
  <sheetViews>
    <sheetView showGridLines="0" zoomScale="78" zoomScaleNormal="70" workbookViewId="0">
      <selection sqref="A1:G64"/>
    </sheetView>
  </sheetViews>
  <sheetFormatPr baseColWidth="10" defaultColWidth="11" defaultRowHeight="15" x14ac:dyDescent="0.25"/>
  <cols>
    <col min="1" max="1" width="47.85546875" bestFit="1" customWidth="1"/>
    <col min="2" max="2" width="16.28515625" customWidth="1"/>
    <col min="3" max="3" width="16" customWidth="1"/>
    <col min="4" max="4" width="16.85546875" customWidth="1"/>
    <col min="5" max="5" width="17" customWidth="1"/>
    <col min="6" max="6" width="15.85546875" customWidth="1"/>
    <col min="7" max="7" width="16.85546875" customWidth="1"/>
  </cols>
  <sheetData>
    <row r="1" spans="1:7" ht="40.9" customHeight="1" x14ac:dyDescent="0.25">
      <c r="A1" s="123" t="s">
        <v>161</v>
      </c>
      <c r="B1" s="124"/>
      <c r="C1" s="124"/>
      <c r="D1" s="124"/>
      <c r="E1" s="124"/>
      <c r="F1" s="124"/>
      <c r="G1" s="125"/>
    </row>
    <row r="2" spans="1:7" ht="15" customHeight="1" x14ac:dyDescent="0.25">
      <c r="A2" s="62" t="e">
        <f>#REF!</f>
        <v>#REF!</v>
      </c>
      <c r="B2" s="63"/>
      <c r="C2" s="63"/>
      <c r="D2" s="63"/>
      <c r="E2" s="63"/>
      <c r="F2" s="63"/>
      <c r="G2" s="64"/>
    </row>
    <row r="3" spans="1:7" ht="15" customHeight="1" x14ac:dyDescent="0.25">
      <c r="A3" s="65" t="s">
        <v>77</v>
      </c>
      <c r="B3" s="66"/>
      <c r="C3" s="66"/>
      <c r="D3" s="66"/>
      <c r="E3" s="66"/>
      <c r="F3" s="66"/>
      <c r="G3" s="67"/>
    </row>
    <row r="4" spans="1:7" ht="15" customHeight="1" x14ac:dyDescent="0.25">
      <c r="A4" s="65" t="s">
        <v>162</v>
      </c>
      <c r="B4" s="66"/>
      <c r="C4" s="66"/>
      <c r="D4" s="66"/>
      <c r="E4" s="66"/>
      <c r="F4" s="66"/>
      <c r="G4" s="67"/>
    </row>
    <row r="5" spans="1:7" ht="15" customHeight="1" x14ac:dyDescent="0.25">
      <c r="A5" s="65" t="e">
        <f>#REF!</f>
        <v>#REF!</v>
      </c>
      <c r="B5" s="66"/>
      <c r="C5" s="66"/>
      <c r="D5" s="66"/>
      <c r="E5" s="66"/>
      <c r="F5" s="66"/>
      <c r="G5" s="67"/>
    </row>
    <row r="6" spans="1:7" ht="41.45" customHeight="1" x14ac:dyDescent="0.25">
      <c r="A6" s="68" t="s">
        <v>0</v>
      </c>
      <c r="B6" s="69"/>
      <c r="C6" s="69"/>
      <c r="D6" s="69"/>
      <c r="E6" s="69"/>
      <c r="F6" s="69"/>
      <c r="G6" s="70"/>
    </row>
    <row r="7" spans="1:7" ht="15" customHeight="1" x14ac:dyDescent="0.25">
      <c r="A7" s="118" t="s">
        <v>1</v>
      </c>
      <c r="B7" s="120" t="s">
        <v>79</v>
      </c>
      <c r="C7" s="120"/>
      <c r="D7" s="120"/>
      <c r="E7" s="120"/>
      <c r="F7" s="120"/>
      <c r="G7" s="122" t="s">
        <v>80</v>
      </c>
    </row>
    <row r="8" spans="1:7" ht="30" x14ac:dyDescent="0.25">
      <c r="A8" s="119"/>
      <c r="B8" s="6" t="s">
        <v>81</v>
      </c>
      <c r="C8" s="3" t="s">
        <v>11</v>
      </c>
      <c r="D8" s="6" t="s">
        <v>12</v>
      </c>
      <c r="E8" s="6" t="s">
        <v>3</v>
      </c>
      <c r="F8" s="6" t="s">
        <v>4</v>
      </c>
      <c r="G8" s="121"/>
    </row>
    <row r="9" spans="1:7" ht="15.75" customHeight="1" x14ac:dyDescent="0.25">
      <c r="A9" s="7" t="s">
        <v>163</v>
      </c>
      <c r="B9" s="11">
        <f t="shared" ref="B9:G9" si="0">SUM(B10:B39)</f>
        <v>70815000</v>
      </c>
      <c r="C9" s="11">
        <f t="shared" si="0"/>
        <v>9175075.6699999999</v>
      </c>
      <c r="D9" s="11">
        <f t="shared" si="0"/>
        <v>79990075.670000002</v>
      </c>
      <c r="E9" s="11">
        <f t="shared" si="0"/>
        <v>32716593.309999995</v>
      </c>
      <c r="F9" s="11">
        <f t="shared" si="0"/>
        <v>32321904.539999995</v>
      </c>
      <c r="G9" s="11">
        <f t="shared" si="0"/>
        <v>47273482.359999999</v>
      </c>
    </row>
    <row r="10" spans="1:7" x14ac:dyDescent="0.25">
      <c r="A10" s="34" t="s">
        <v>331</v>
      </c>
      <c r="B10" s="90">
        <v>3900710.74</v>
      </c>
      <c r="C10" s="112">
        <v>0</v>
      </c>
      <c r="D10" s="91">
        <f>B10+C10</f>
        <v>3900710.74</v>
      </c>
      <c r="E10" s="112">
        <v>1745921.79</v>
      </c>
      <c r="F10" s="112">
        <v>1745921.79</v>
      </c>
      <c r="G10" s="91">
        <f>D10-E10</f>
        <v>2154788.9500000002</v>
      </c>
    </row>
    <row r="11" spans="1:7" x14ac:dyDescent="0.25">
      <c r="A11" s="34" t="s">
        <v>332</v>
      </c>
      <c r="B11" s="90">
        <v>12580230.08</v>
      </c>
      <c r="C11" s="112">
        <v>3374894.83</v>
      </c>
      <c r="D11" s="91">
        <f t="shared" ref="D11:D38" si="1">B11+C11</f>
        <v>15955124.91</v>
      </c>
      <c r="E11" s="112">
        <v>6229913.54</v>
      </c>
      <c r="F11" s="112">
        <v>6201398.4500000002</v>
      </c>
      <c r="G11" s="91">
        <f t="shared" ref="G11:G38" si="2">D11-E11</f>
        <v>9725211.370000001</v>
      </c>
    </row>
    <row r="12" spans="1:7" x14ac:dyDescent="0.25">
      <c r="A12" s="34" t="s">
        <v>333</v>
      </c>
      <c r="B12" s="90">
        <v>762732.94</v>
      </c>
      <c r="C12" s="112">
        <v>15000</v>
      </c>
      <c r="D12" s="91">
        <f t="shared" si="1"/>
        <v>777732.94</v>
      </c>
      <c r="E12" s="112">
        <v>367230.35</v>
      </c>
      <c r="F12" s="112">
        <v>363473.35</v>
      </c>
      <c r="G12" s="91">
        <f t="shared" si="2"/>
        <v>410502.58999999997</v>
      </c>
    </row>
    <row r="13" spans="1:7" x14ac:dyDescent="0.25">
      <c r="A13" s="34" t="s">
        <v>334</v>
      </c>
      <c r="B13" s="90">
        <v>391340.57</v>
      </c>
      <c r="C13" s="112">
        <v>0</v>
      </c>
      <c r="D13" s="91">
        <f t="shared" si="1"/>
        <v>391340.57</v>
      </c>
      <c r="E13" s="112">
        <v>141690.79</v>
      </c>
      <c r="F13" s="112">
        <v>141690.79</v>
      </c>
      <c r="G13" s="91">
        <f t="shared" si="2"/>
        <v>249649.78</v>
      </c>
    </row>
    <row r="14" spans="1:7" x14ac:dyDescent="0.25">
      <c r="A14" s="34" t="s">
        <v>335</v>
      </c>
      <c r="B14" s="90">
        <v>6990667.8799999999</v>
      </c>
      <c r="C14" s="112">
        <v>135752</v>
      </c>
      <c r="D14" s="91">
        <f t="shared" si="1"/>
        <v>7126419.8799999999</v>
      </c>
      <c r="E14" s="112">
        <v>4669537.34</v>
      </c>
      <c r="F14" s="112">
        <v>4659164.7699999996</v>
      </c>
      <c r="G14" s="91">
        <f t="shared" si="2"/>
        <v>2456882.54</v>
      </c>
    </row>
    <row r="15" spans="1:7" x14ac:dyDescent="0.25">
      <c r="A15" s="34" t="s">
        <v>336</v>
      </c>
      <c r="B15" s="90">
        <v>983062.41</v>
      </c>
      <c r="C15" s="112">
        <v>0</v>
      </c>
      <c r="D15" s="91">
        <f t="shared" si="1"/>
        <v>983062.41</v>
      </c>
      <c r="E15" s="112">
        <v>355797.06</v>
      </c>
      <c r="F15" s="112">
        <v>355134.06</v>
      </c>
      <c r="G15" s="91">
        <f t="shared" si="2"/>
        <v>627265.35000000009</v>
      </c>
    </row>
    <row r="16" spans="1:7" x14ac:dyDescent="0.25">
      <c r="A16" s="34" t="s">
        <v>337</v>
      </c>
      <c r="B16" s="90">
        <v>3485857.93</v>
      </c>
      <c r="C16" s="112">
        <v>1207076.8400000001</v>
      </c>
      <c r="D16" s="91">
        <f t="shared" si="1"/>
        <v>4692934.7700000005</v>
      </c>
      <c r="E16" s="112">
        <v>1464346.09</v>
      </c>
      <c r="F16" s="112">
        <v>1444068.3</v>
      </c>
      <c r="G16" s="91">
        <f t="shared" si="2"/>
        <v>3228588.6800000006</v>
      </c>
    </row>
    <row r="17" spans="1:7" x14ac:dyDescent="0.25">
      <c r="A17" s="34" t="s">
        <v>338</v>
      </c>
      <c r="B17" s="90">
        <v>1775023.86</v>
      </c>
      <c r="C17" s="112">
        <v>-295000</v>
      </c>
      <c r="D17" s="91">
        <f t="shared" si="1"/>
        <v>1480023.86</v>
      </c>
      <c r="E17" s="112">
        <v>157612.13</v>
      </c>
      <c r="F17" s="112">
        <v>154818.47</v>
      </c>
      <c r="G17" s="91">
        <f t="shared" si="2"/>
        <v>1322411.73</v>
      </c>
    </row>
    <row r="18" spans="1:7" x14ac:dyDescent="0.25">
      <c r="A18" s="34" t="s">
        <v>339</v>
      </c>
      <c r="B18" s="90">
        <v>1552273.86</v>
      </c>
      <c r="C18" s="112">
        <v>938250</v>
      </c>
      <c r="D18" s="91">
        <f t="shared" si="1"/>
        <v>2490523.8600000003</v>
      </c>
      <c r="E18" s="112">
        <v>736085.84</v>
      </c>
      <c r="F18" s="112">
        <v>718234.34</v>
      </c>
      <c r="G18" s="91">
        <f t="shared" si="2"/>
        <v>1754438.0200000005</v>
      </c>
    </row>
    <row r="19" spans="1:7" x14ac:dyDescent="0.25">
      <c r="A19" s="34" t="s">
        <v>340</v>
      </c>
      <c r="B19" s="90">
        <v>3080221.51</v>
      </c>
      <c r="C19" s="112">
        <v>61190</v>
      </c>
      <c r="D19" s="91">
        <f t="shared" si="1"/>
        <v>3141411.51</v>
      </c>
      <c r="E19" s="112">
        <v>1436069.84</v>
      </c>
      <c r="F19" s="112">
        <v>1410667.29</v>
      </c>
      <c r="G19" s="91">
        <f t="shared" si="2"/>
        <v>1705341.6699999997</v>
      </c>
    </row>
    <row r="20" spans="1:7" x14ac:dyDescent="0.25">
      <c r="A20" s="34" t="s">
        <v>341</v>
      </c>
      <c r="B20" s="90">
        <v>1304436.42</v>
      </c>
      <c r="C20" s="112">
        <v>72000</v>
      </c>
      <c r="D20" s="91">
        <f t="shared" si="1"/>
        <v>1376436.42</v>
      </c>
      <c r="E20" s="112">
        <v>560020.29</v>
      </c>
      <c r="F20" s="112">
        <v>553832.29</v>
      </c>
      <c r="G20" s="91">
        <f t="shared" si="2"/>
        <v>816416.12999999989</v>
      </c>
    </row>
    <row r="21" spans="1:7" x14ac:dyDescent="0.25">
      <c r="A21" s="34" t="s">
        <v>342</v>
      </c>
      <c r="B21" s="90">
        <v>369266.16</v>
      </c>
      <c r="C21" s="112">
        <v>46500</v>
      </c>
      <c r="D21" s="91">
        <f t="shared" si="1"/>
        <v>415766.16</v>
      </c>
      <c r="E21" s="112">
        <v>182700.92</v>
      </c>
      <c r="F21" s="112">
        <v>182700.92</v>
      </c>
      <c r="G21" s="91">
        <f t="shared" si="2"/>
        <v>233065.23999999996</v>
      </c>
    </row>
    <row r="22" spans="1:7" x14ac:dyDescent="0.25">
      <c r="A22" s="34" t="s">
        <v>343</v>
      </c>
      <c r="B22" s="90">
        <v>1646380.09</v>
      </c>
      <c r="C22" s="112">
        <v>81334</v>
      </c>
      <c r="D22" s="91">
        <f t="shared" si="1"/>
        <v>1727714.09</v>
      </c>
      <c r="E22" s="112">
        <v>676530.73</v>
      </c>
      <c r="F22" s="112">
        <v>676050.93</v>
      </c>
      <c r="G22" s="91">
        <f t="shared" si="2"/>
        <v>1051183.3600000001</v>
      </c>
    </row>
    <row r="23" spans="1:7" x14ac:dyDescent="0.25">
      <c r="A23" s="34" t="s">
        <v>344</v>
      </c>
      <c r="B23" s="90">
        <v>2477971.14</v>
      </c>
      <c r="C23" s="112">
        <v>2750000</v>
      </c>
      <c r="D23" s="91">
        <f t="shared" si="1"/>
        <v>5227971.1400000006</v>
      </c>
      <c r="E23" s="112">
        <v>1701071.9</v>
      </c>
      <c r="F23" s="112">
        <v>1673407.43</v>
      </c>
      <c r="G23" s="91">
        <f t="shared" si="2"/>
        <v>3526899.2400000007</v>
      </c>
    </row>
    <row r="24" spans="1:7" x14ac:dyDescent="0.25">
      <c r="A24" s="34" t="s">
        <v>345</v>
      </c>
      <c r="B24" s="90">
        <v>2792191.68</v>
      </c>
      <c r="C24" s="112">
        <v>0</v>
      </c>
      <c r="D24" s="91">
        <f t="shared" si="1"/>
        <v>2792191.68</v>
      </c>
      <c r="E24" s="112">
        <v>1097795.3600000001</v>
      </c>
      <c r="F24" s="112">
        <v>1061579.3600000001</v>
      </c>
      <c r="G24" s="91">
        <f t="shared" si="2"/>
        <v>1694396.32</v>
      </c>
    </row>
    <row r="25" spans="1:7" x14ac:dyDescent="0.25">
      <c r="A25" s="34" t="s">
        <v>346</v>
      </c>
      <c r="B25" s="90">
        <v>136271.16</v>
      </c>
      <c r="C25" s="112">
        <v>0</v>
      </c>
      <c r="D25" s="91">
        <f t="shared" si="1"/>
        <v>136271.16</v>
      </c>
      <c r="E25" s="112">
        <v>14193.9</v>
      </c>
      <c r="F25" s="112">
        <v>14193.9</v>
      </c>
      <c r="G25" s="91">
        <f t="shared" si="2"/>
        <v>122077.26000000001</v>
      </c>
    </row>
    <row r="26" spans="1:7" x14ac:dyDescent="0.25">
      <c r="A26" s="34" t="s">
        <v>347</v>
      </c>
      <c r="B26" s="90">
        <v>1994558.99</v>
      </c>
      <c r="C26" s="112">
        <v>20000</v>
      </c>
      <c r="D26" s="91">
        <f t="shared" si="1"/>
        <v>2014558.99</v>
      </c>
      <c r="E26" s="112">
        <v>801567.9</v>
      </c>
      <c r="F26" s="112">
        <v>792772.1</v>
      </c>
      <c r="G26" s="91">
        <f t="shared" si="2"/>
        <v>1212991.0899999999</v>
      </c>
    </row>
    <row r="27" spans="1:7" x14ac:dyDescent="0.25">
      <c r="A27" s="34" t="s">
        <v>348</v>
      </c>
      <c r="B27" s="90">
        <v>165336.06</v>
      </c>
      <c r="C27" s="112">
        <v>0</v>
      </c>
      <c r="D27" s="91">
        <f t="shared" si="1"/>
        <v>165336.06</v>
      </c>
      <c r="E27" s="112">
        <v>74546.53</v>
      </c>
      <c r="F27" s="112">
        <v>74546.53</v>
      </c>
      <c r="G27" s="91">
        <f t="shared" si="2"/>
        <v>90789.53</v>
      </c>
    </row>
    <row r="28" spans="1:7" x14ac:dyDescent="0.25">
      <c r="A28" s="34" t="s">
        <v>349</v>
      </c>
      <c r="B28" s="90">
        <v>204634.35</v>
      </c>
      <c r="C28" s="112">
        <v>0</v>
      </c>
      <c r="D28" s="91">
        <f t="shared" si="1"/>
        <v>204634.35</v>
      </c>
      <c r="E28" s="112">
        <v>30316.2</v>
      </c>
      <c r="F28" s="112">
        <v>30316.2</v>
      </c>
      <c r="G28" s="91">
        <f t="shared" si="2"/>
        <v>174318.15</v>
      </c>
    </row>
    <row r="29" spans="1:7" x14ac:dyDescent="0.25">
      <c r="A29" s="34" t="s">
        <v>350</v>
      </c>
      <c r="B29" s="90">
        <v>11369204.59</v>
      </c>
      <c r="C29" s="112">
        <v>430000</v>
      </c>
      <c r="D29" s="91">
        <f t="shared" si="1"/>
        <v>11799204.59</v>
      </c>
      <c r="E29" s="112">
        <v>4568674.25</v>
      </c>
      <c r="F29" s="112">
        <v>4370552.16</v>
      </c>
      <c r="G29" s="91">
        <f t="shared" si="2"/>
        <v>7230530.3399999999</v>
      </c>
    </row>
    <row r="30" spans="1:7" x14ac:dyDescent="0.25">
      <c r="A30" s="34" t="s">
        <v>351</v>
      </c>
      <c r="B30" s="90">
        <v>391698.86</v>
      </c>
      <c r="C30" s="112">
        <v>39498</v>
      </c>
      <c r="D30" s="91">
        <f t="shared" si="1"/>
        <v>431196.86</v>
      </c>
      <c r="E30" s="112">
        <v>221389.17</v>
      </c>
      <c r="F30" s="112">
        <v>220928.27</v>
      </c>
      <c r="G30" s="91">
        <f t="shared" si="2"/>
        <v>209807.68999999997</v>
      </c>
    </row>
    <row r="31" spans="1:7" x14ac:dyDescent="0.25">
      <c r="A31" s="34" t="s">
        <v>352</v>
      </c>
      <c r="B31" s="90">
        <v>351415.86</v>
      </c>
      <c r="C31" s="112">
        <v>20000</v>
      </c>
      <c r="D31" s="91">
        <f t="shared" si="1"/>
        <v>371415.86</v>
      </c>
      <c r="E31" s="112">
        <v>134468.1</v>
      </c>
      <c r="F31" s="112">
        <v>134247.1</v>
      </c>
      <c r="G31" s="91">
        <f t="shared" si="2"/>
        <v>236947.75999999998</v>
      </c>
    </row>
    <row r="32" spans="1:7" x14ac:dyDescent="0.25">
      <c r="A32" s="34" t="s">
        <v>353</v>
      </c>
      <c r="B32" s="90">
        <v>1005292.8</v>
      </c>
      <c r="C32" s="112">
        <v>3580</v>
      </c>
      <c r="D32" s="91">
        <f t="shared" si="1"/>
        <v>1008872.8</v>
      </c>
      <c r="E32" s="112">
        <v>334469.28999999998</v>
      </c>
      <c r="F32" s="112">
        <v>333364.28999999998</v>
      </c>
      <c r="G32" s="91">
        <f t="shared" si="2"/>
        <v>674403.51</v>
      </c>
    </row>
    <row r="33" spans="1:7" x14ac:dyDescent="0.25">
      <c r="A33" s="34" t="s">
        <v>354</v>
      </c>
      <c r="B33" s="90">
        <v>961273.85</v>
      </c>
      <c r="C33" s="112">
        <v>-380000</v>
      </c>
      <c r="D33" s="91">
        <f t="shared" si="1"/>
        <v>581273.85</v>
      </c>
      <c r="E33" s="112">
        <v>140607.78</v>
      </c>
      <c r="F33" s="112">
        <v>137301.65</v>
      </c>
      <c r="G33" s="91">
        <f t="shared" si="2"/>
        <v>440666.06999999995</v>
      </c>
    </row>
    <row r="34" spans="1:7" x14ac:dyDescent="0.25">
      <c r="A34" s="34" t="s">
        <v>355</v>
      </c>
      <c r="B34" s="90">
        <v>481327.48</v>
      </c>
      <c r="C34" s="112">
        <v>3000</v>
      </c>
      <c r="D34" s="91">
        <f t="shared" si="1"/>
        <v>484327.48</v>
      </c>
      <c r="E34" s="112">
        <v>213574.08</v>
      </c>
      <c r="F34" s="112">
        <v>213132.08</v>
      </c>
      <c r="G34" s="91">
        <f t="shared" si="2"/>
        <v>270753.40000000002</v>
      </c>
    </row>
    <row r="35" spans="1:7" x14ac:dyDescent="0.25">
      <c r="A35" s="34" t="s">
        <v>356</v>
      </c>
      <c r="B35" s="90">
        <v>1388274.21</v>
      </c>
      <c r="C35" s="112">
        <v>652000</v>
      </c>
      <c r="D35" s="91">
        <f t="shared" si="1"/>
        <v>2040274.21</v>
      </c>
      <c r="E35" s="112">
        <v>548609.88</v>
      </c>
      <c r="F35" s="112">
        <v>546555.46</v>
      </c>
      <c r="G35" s="91">
        <f t="shared" si="2"/>
        <v>1491664.33</v>
      </c>
    </row>
    <row r="36" spans="1:7" x14ac:dyDescent="0.25">
      <c r="A36" s="34" t="s">
        <v>357</v>
      </c>
      <c r="B36" s="90">
        <v>6397619.0099999998</v>
      </c>
      <c r="C36" s="112">
        <v>0</v>
      </c>
      <c r="D36" s="91">
        <f t="shared" si="1"/>
        <v>6397619.0099999998</v>
      </c>
      <c r="E36" s="112">
        <v>3198989.52</v>
      </c>
      <c r="F36" s="112">
        <v>3198989.52</v>
      </c>
      <c r="G36" s="91">
        <f t="shared" si="2"/>
        <v>3198629.4899999998</v>
      </c>
    </row>
    <row r="37" spans="1:7" x14ac:dyDescent="0.25">
      <c r="A37" s="34" t="s">
        <v>358</v>
      </c>
      <c r="B37" s="90">
        <v>1825725.51</v>
      </c>
      <c r="C37" s="112">
        <v>0</v>
      </c>
      <c r="D37" s="91">
        <f t="shared" si="1"/>
        <v>1825725.51</v>
      </c>
      <c r="E37" s="112">
        <v>912862.74</v>
      </c>
      <c r="F37" s="112">
        <v>912862.74</v>
      </c>
      <c r="G37" s="91">
        <f t="shared" si="2"/>
        <v>912862.77</v>
      </c>
    </row>
    <row r="38" spans="1:7" x14ac:dyDescent="0.25">
      <c r="A38" s="34" t="s">
        <v>359</v>
      </c>
      <c r="B38" s="90">
        <v>50000</v>
      </c>
      <c r="C38" s="112">
        <v>0</v>
      </c>
      <c r="D38" s="91">
        <f t="shared" si="1"/>
        <v>50000</v>
      </c>
      <c r="E38" s="112">
        <v>0</v>
      </c>
      <c r="F38" s="112">
        <v>0</v>
      </c>
      <c r="G38" s="91">
        <f t="shared" si="2"/>
        <v>50000</v>
      </c>
    </row>
    <row r="39" spans="1:7" x14ac:dyDescent="0.25">
      <c r="A39" s="12" t="s">
        <v>2</v>
      </c>
      <c r="B39" s="24"/>
      <c r="C39" s="24"/>
      <c r="D39" s="24"/>
      <c r="E39" s="24"/>
      <c r="F39" s="24"/>
      <c r="G39" s="24"/>
    </row>
    <row r="40" spans="1:7" x14ac:dyDescent="0.25">
      <c r="A40" s="1" t="s">
        <v>164</v>
      </c>
      <c r="B40" s="2">
        <f t="shared" ref="B40:G40" si="3">SUM(B41:B46)</f>
        <v>40374844</v>
      </c>
      <c r="C40" s="2">
        <f t="shared" si="3"/>
        <v>58755052.810000002</v>
      </c>
      <c r="D40" s="2">
        <f t="shared" si="3"/>
        <v>99129896.809999987</v>
      </c>
      <c r="E40" s="2">
        <f t="shared" si="3"/>
        <v>21832290.859999999</v>
      </c>
      <c r="F40" s="2">
        <f t="shared" si="3"/>
        <v>21832290.859999999</v>
      </c>
      <c r="G40" s="2">
        <f t="shared" si="3"/>
        <v>77297605.949999988</v>
      </c>
    </row>
    <row r="41" spans="1:7" x14ac:dyDescent="0.25">
      <c r="A41" s="34" t="s">
        <v>337</v>
      </c>
      <c r="B41" s="90">
        <v>30382098</v>
      </c>
      <c r="C41" s="112">
        <v>54692954.390000001</v>
      </c>
      <c r="D41" s="91">
        <f t="shared" ref="D41:D46" si="4">B41+C41</f>
        <v>85075052.390000001</v>
      </c>
      <c r="E41" s="112">
        <v>14602391.48</v>
      </c>
      <c r="F41" s="112">
        <v>14602391.48</v>
      </c>
      <c r="G41" s="91">
        <f t="shared" ref="G41:G46" si="5">D41-E41</f>
        <v>70472660.909999996</v>
      </c>
    </row>
    <row r="42" spans="1:7" x14ac:dyDescent="0.25">
      <c r="A42" s="34" t="s">
        <v>338</v>
      </c>
      <c r="B42" s="90">
        <v>4000000</v>
      </c>
      <c r="C42" s="112">
        <v>-115527.51</v>
      </c>
      <c r="D42" s="91">
        <f t="shared" si="4"/>
        <v>3884472.49</v>
      </c>
      <c r="E42" s="112">
        <v>766866.92</v>
      </c>
      <c r="F42" s="112">
        <v>766866.92</v>
      </c>
      <c r="G42" s="91">
        <f t="shared" si="5"/>
        <v>3117605.5700000003</v>
      </c>
    </row>
    <row r="43" spans="1:7" x14ac:dyDescent="0.25">
      <c r="A43" s="34" t="s">
        <v>339</v>
      </c>
      <c r="B43" s="90">
        <v>800000</v>
      </c>
      <c r="C43" s="112">
        <v>173250</v>
      </c>
      <c r="D43" s="91">
        <f t="shared" si="4"/>
        <v>973250</v>
      </c>
      <c r="E43" s="112">
        <v>297468.15000000002</v>
      </c>
      <c r="F43" s="112">
        <v>297468.15000000002</v>
      </c>
      <c r="G43" s="91">
        <f t="shared" si="5"/>
        <v>675781.85</v>
      </c>
    </row>
    <row r="44" spans="1:7" x14ac:dyDescent="0.25">
      <c r="A44" s="34" t="s">
        <v>347</v>
      </c>
      <c r="B44" s="90">
        <v>2809646</v>
      </c>
      <c r="C44" s="112">
        <v>3644008.22</v>
      </c>
      <c r="D44" s="91">
        <f t="shared" si="4"/>
        <v>6453654.2200000007</v>
      </c>
      <c r="E44" s="112">
        <v>4418454.43</v>
      </c>
      <c r="F44" s="112">
        <v>4418454.43</v>
      </c>
      <c r="G44" s="91">
        <f t="shared" si="5"/>
        <v>2035199.790000001</v>
      </c>
    </row>
    <row r="45" spans="1:7" x14ac:dyDescent="0.25">
      <c r="A45" s="34" t="s">
        <v>350</v>
      </c>
      <c r="B45" s="90">
        <v>2203100</v>
      </c>
      <c r="C45" s="112">
        <v>61000</v>
      </c>
      <c r="D45" s="91">
        <f t="shared" si="4"/>
        <v>2264100</v>
      </c>
      <c r="E45" s="112">
        <v>1267742.17</v>
      </c>
      <c r="F45" s="112">
        <v>1267742.17</v>
      </c>
      <c r="G45" s="91">
        <f t="shared" si="5"/>
        <v>996357.83000000007</v>
      </c>
    </row>
    <row r="46" spans="1:7" x14ac:dyDescent="0.25">
      <c r="A46" s="34" t="s">
        <v>353</v>
      </c>
      <c r="B46" s="90">
        <v>180000</v>
      </c>
      <c r="C46" s="112">
        <v>299367.71000000002</v>
      </c>
      <c r="D46" s="91">
        <f t="shared" si="4"/>
        <v>479367.71</v>
      </c>
      <c r="E46" s="112">
        <v>479367.71</v>
      </c>
      <c r="F46" s="112">
        <v>479367.71</v>
      </c>
      <c r="G46" s="91">
        <f t="shared" si="5"/>
        <v>0</v>
      </c>
    </row>
    <row r="47" spans="1:7" x14ac:dyDescent="0.25">
      <c r="A47" s="12" t="s">
        <v>2</v>
      </c>
      <c r="B47" s="24"/>
      <c r="C47" s="24"/>
      <c r="D47" s="24"/>
      <c r="E47" s="112">
        <v>0</v>
      </c>
      <c r="F47" s="112">
        <v>0</v>
      </c>
      <c r="G47" s="24"/>
    </row>
    <row r="48" spans="1:7" x14ac:dyDescent="0.25">
      <c r="A48" s="1" t="s">
        <v>160</v>
      </c>
      <c r="B48" s="2">
        <f>SUM(B40,B9)</f>
        <v>111189844</v>
      </c>
      <c r="C48" s="2">
        <f t="shared" ref="C48:G48" si="6">SUM(C40,C9)</f>
        <v>67930128.480000004</v>
      </c>
      <c r="D48" s="2">
        <f t="shared" si="6"/>
        <v>179119972.47999999</v>
      </c>
      <c r="E48" s="2">
        <f t="shared" si="6"/>
        <v>54548884.169999994</v>
      </c>
      <c r="F48" s="2">
        <f t="shared" si="6"/>
        <v>54154195.399999991</v>
      </c>
      <c r="G48" s="2">
        <f t="shared" si="6"/>
        <v>124571088.30999999</v>
      </c>
    </row>
    <row r="49" spans="1:7" x14ac:dyDescent="0.25">
      <c r="A49" s="27"/>
      <c r="B49" s="27"/>
      <c r="C49" s="27"/>
      <c r="D49" s="27"/>
      <c r="E49" s="27"/>
      <c r="F49" s="27"/>
      <c r="G49" s="2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39:G40 B47:G48 B9:G9" xr:uid="{35C4D82D-6605-4A71-9FE1-5B0C74D9E908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portrait" horizontalDpi="1200" verticalDpi="1200" r:id="rId1"/>
  <ignoredErrors>
    <ignoredError sqref="B48:G48 B39:G40 B47:D47 G47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  <pageSetUpPr fitToPage="1"/>
  </sheetPr>
  <dimension ref="A1:G78"/>
  <sheetViews>
    <sheetView showGridLines="0" zoomScaleNormal="100" workbookViewId="0">
      <selection sqref="A1:G93"/>
    </sheetView>
  </sheetViews>
  <sheetFormatPr baseColWidth="10" defaultColWidth="11" defaultRowHeight="15" x14ac:dyDescent="0.25"/>
  <cols>
    <col min="1" max="1" width="72.85546875" customWidth="1"/>
    <col min="2" max="2" width="18.5703125" customWidth="1"/>
    <col min="3" max="3" width="17.710937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29" t="s">
        <v>165</v>
      </c>
      <c r="B1" s="130"/>
      <c r="C1" s="130"/>
      <c r="D1" s="130"/>
      <c r="E1" s="130"/>
      <c r="F1" s="130"/>
      <c r="G1" s="130"/>
    </row>
    <row r="2" spans="1:7" x14ac:dyDescent="0.25">
      <c r="A2" s="62" t="e">
        <f>#REF!</f>
        <v>#REF!</v>
      </c>
      <c r="B2" s="63"/>
      <c r="C2" s="63"/>
      <c r="D2" s="63"/>
      <c r="E2" s="63"/>
      <c r="F2" s="63"/>
      <c r="G2" s="64"/>
    </row>
    <row r="3" spans="1:7" x14ac:dyDescent="0.25">
      <c r="A3" s="65" t="s">
        <v>166</v>
      </c>
      <c r="B3" s="66"/>
      <c r="C3" s="66"/>
      <c r="D3" s="66"/>
      <c r="E3" s="66"/>
      <c r="F3" s="66"/>
      <c r="G3" s="67"/>
    </row>
    <row r="4" spans="1:7" x14ac:dyDescent="0.25">
      <c r="A4" s="65" t="s">
        <v>167</v>
      </c>
      <c r="B4" s="66"/>
      <c r="C4" s="66"/>
      <c r="D4" s="66"/>
      <c r="E4" s="66"/>
      <c r="F4" s="66"/>
      <c r="G4" s="67"/>
    </row>
    <row r="5" spans="1:7" x14ac:dyDescent="0.25">
      <c r="A5" s="65" t="e">
        <f>#REF!</f>
        <v>#REF!</v>
      </c>
      <c r="B5" s="66"/>
      <c r="C5" s="66"/>
      <c r="D5" s="66"/>
      <c r="E5" s="66"/>
      <c r="F5" s="66"/>
      <c r="G5" s="67"/>
    </row>
    <row r="6" spans="1:7" ht="41.45" customHeight="1" x14ac:dyDescent="0.25">
      <c r="A6" s="68" t="s">
        <v>0</v>
      </c>
      <c r="B6" s="69"/>
      <c r="C6" s="69"/>
      <c r="D6" s="69"/>
      <c r="E6" s="69"/>
      <c r="F6" s="69"/>
      <c r="G6" s="70"/>
    </row>
    <row r="7" spans="1:7" ht="15.75" customHeight="1" x14ac:dyDescent="0.25">
      <c r="A7" s="118" t="s">
        <v>1</v>
      </c>
      <c r="B7" s="126" t="s">
        <v>79</v>
      </c>
      <c r="C7" s="127"/>
      <c r="D7" s="127"/>
      <c r="E7" s="127"/>
      <c r="F7" s="128"/>
      <c r="G7" s="122" t="s">
        <v>168</v>
      </c>
    </row>
    <row r="8" spans="1:7" ht="30" x14ac:dyDescent="0.25">
      <c r="A8" s="119"/>
      <c r="B8" s="6" t="s">
        <v>81</v>
      </c>
      <c r="C8" s="3" t="s">
        <v>169</v>
      </c>
      <c r="D8" s="6" t="s">
        <v>83</v>
      </c>
      <c r="E8" s="6" t="s">
        <v>3</v>
      </c>
      <c r="F8" s="13" t="s">
        <v>4</v>
      </c>
      <c r="G8" s="121"/>
    </row>
    <row r="9" spans="1:7" ht="16.5" customHeight="1" x14ac:dyDescent="0.25">
      <c r="A9" s="7" t="s">
        <v>170</v>
      </c>
      <c r="B9" s="99">
        <f>B10+B19+B27+B37</f>
        <v>70815000</v>
      </c>
      <c r="C9" s="99">
        <f t="shared" ref="C9:G9" si="0">C10+C19+C27+C37</f>
        <v>9175075.6699999999</v>
      </c>
      <c r="D9" s="99">
        <f t="shared" si="0"/>
        <v>79990075.670000002</v>
      </c>
      <c r="E9" s="99">
        <f t="shared" si="0"/>
        <v>32716593.309999999</v>
      </c>
      <c r="F9" s="99">
        <f t="shared" si="0"/>
        <v>32321904.540000003</v>
      </c>
      <c r="G9" s="99">
        <f t="shared" si="0"/>
        <v>47273482.359999992</v>
      </c>
    </row>
    <row r="10" spans="1:7" ht="15" customHeight="1" x14ac:dyDescent="0.25">
      <c r="A10" s="29" t="s">
        <v>171</v>
      </c>
      <c r="B10" s="100">
        <f>SUM(B11:B18)</f>
        <v>40071256.150000006</v>
      </c>
      <c r="C10" s="100">
        <f t="shared" ref="C10:G10" si="1">SUM(C11:C18)</f>
        <v>4125978.83</v>
      </c>
      <c r="D10" s="100">
        <f t="shared" si="1"/>
        <v>44197234.980000004</v>
      </c>
      <c r="E10" s="100">
        <f t="shared" si="1"/>
        <v>19403276.219999999</v>
      </c>
      <c r="F10" s="100">
        <f t="shared" si="1"/>
        <v>19160463.770000003</v>
      </c>
      <c r="G10" s="100">
        <f t="shared" si="1"/>
        <v>24793958.759999998</v>
      </c>
    </row>
    <row r="11" spans="1:7" x14ac:dyDescent="0.25">
      <c r="A11" s="49" t="s">
        <v>172</v>
      </c>
      <c r="B11" s="100"/>
      <c r="C11" s="113">
        <v>0</v>
      </c>
      <c r="D11" s="100">
        <f>B11+C11</f>
        <v>0</v>
      </c>
      <c r="E11" s="113">
        <v>0</v>
      </c>
      <c r="F11" s="113">
        <v>0</v>
      </c>
      <c r="G11" s="100">
        <f>D11-E11</f>
        <v>0</v>
      </c>
    </row>
    <row r="12" spans="1:7" x14ac:dyDescent="0.25">
      <c r="A12" s="49" t="s">
        <v>173</v>
      </c>
      <c r="B12" s="100"/>
      <c r="C12" s="113">
        <v>0</v>
      </c>
      <c r="D12" s="100">
        <f t="shared" ref="D12:D18" si="2">B12+C12</f>
        <v>0</v>
      </c>
      <c r="E12" s="113">
        <v>0</v>
      </c>
      <c r="F12" s="113">
        <v>0</v>
      </c>
      <c r="G12" s="100">
        <f t="shared" ref="G12:G18" si="3">D12-E12</f>
        <v>0</v>
      </c>
    </row>
    <row r="13" spans="1:7" x14ac:dyDescent="0.25">
      <c r="A13" s="49" t="s">
        <v>174</v>
      </c>
      <c r="B13" s="101">
        <v>19304038.57</v>
      </c>
      <c r="C13" s="114">
        <v>3392894.83</v>
      </c>
      <c r="D13" s="100">
        <f t="shared" si="2"/>
        <v>22696933.399999999</v>
      </c>
      <c r="E13" s="114">
        <v>9084443.8100000005</v>
      </c>
      <c r="F13" s="114">
        <v>9051066.7200000007</v>
      </c>
      <c r="G13" s="100">
        <f t="shared" si="3"/>
        <v>13612489.589999998</v>
      </c>
    </row>
    <row r="14" spans="1:7" x14ac:dyDescent="0.25">
      <c r="A14" s="49" t="s">
        <v>175</v>
      </c>
      <c r="B14" s="100"/>
      <c r="C14" s="113">
        <v>0</v>
      </c>
      <c r="D14" s="100">
        <f t="shared" si="2"/>
        <v>0</v>
      </c>
      <c r="E14" s="113">
        <v>0</v>
      </c>
      <c r="F14" s="113">
        <v>0</v>
      </c>
      <c r="G14" s="100">
        <f t="shared" si="3"/>
        <v>0</v>
      </c>
    </row>
    <row r="15" spans="1:7" x14ac:dyDescent="0.25">
      <c r="A15" s="49" t="s">
        <v>176</v>
      </c>
      <c r="B15" s="101">
        <v>7382366.7400000002</v>
      </c>
      <c r="C15" s="114">
        <v>175250</v>
      </c>
      <c r="D15" s="100">
        <f t="shared" si="2"/>
        <v>7557616.7400000002</v>
      </c>
      <c r="E15" s="114">
        <v>4890926.51</v>
      </c>
      <c r="F15" s="114">
        <v>4880093.04</v>
      </c>
      <c r="G15" s="100">
        <f t="shared" si="3"/>
        <v>2666690.2300000004</v>
      </c>
    </row>
    <row r="16" spans="1:7" x14ac:dyDescent="0.25">
      <c r="A16" s="49" t="s">
        <v>177</v>
      </c>
      <c r="B16" s="100"/>
      <c r="C16" s="113">
        <v>0</v>
      </c>
      <c r="D16" s="100">
        <f t="shared" si="2"/>
        <v>0</v>
      </c>
      <c r="E16" s="113">
        <v>0</v>
      </c>
      <c r="F16" s="113">
        <v>0</v>
      </c>
      <c r="G16" s="100">
        <f t="shared" si="3"/>
        <v>0</v>
      </c>
    </row>
    <row r="17" spans="1:7" x14ac:dyDescent="0.25">
      <c r="A17" s="49" t="s">
        <v>178</v>
      </c>
      <c r="B17" s="101">
        <v>11369204.59</v>
      </c>
      <c r="C17" s="114">
        <v>430000</v>
      </c>
      <c r="D17" s="100">
        <f t="shared" si="2"/>
        <v>11799204.59</v>
      </c>
      <c r="E17" s="114">
        <v>4568674.25</v>
      </c>
      <c r="F17" s="114">
        <v>4370552.16</v>
      </c>
      <c r="G17" s="100">
        <f t="shared" si="3"/>
        <v>7230530.3399999999</v>
      </c>
    </row>
    <row r="18" spans="1:7" x14ac:dyDescent="0.25">
      <c r="A18" s="49" t="s">
        <v>179</v>
      </c>
      <c r="B18" s="101">
        <v>2015646.25</v>
      </c>
      <c r="C18" s="114">
        <v>127834</v>
      </c>
      <c r="D18" s="100">
        <f t="shared" si="2"/>
        <v>2143480.25</v>
      </c>
      <c r="E18" s="114">
        <v>859231.65</v>
      </c>
      <c r="F18" s="114">
        <v>858751.85</v>
      </c>
      <c r="G18" s="100">
        <f t="shared" si="3"/>
        <v>1284248.6000000001</v>
      </c>
    </row>
    <row r="19" spans="1:7" x14ac:dyDescent="0.25">
      <c r="A19" s="29" t="s">
        <v>180</v>
      </c>
      <c r="B19" s="100">
        <f>SUM(B20:B26)</f>
        <v>27834761.329999998</v>
      </c>
      <c r="C19" s="100">
        <f t="shared" ref="C19:G19" si="4">SUM(C20:C26)</f>
        <v>4087266.84</v>
      </c>
      <c r="D19" s="100">
        <f t="shared" si="4"/>
        <v>31922028.169999994</v>
      </c>
      <c r="E19" s="100">
        <f t="shared" si="4"/>
        <v>12108293.859999999</v>
      </c>
      <c r="F19" s="100">
        <f t="shared" si="4"/>
        <v>11975595.040000001</v>
      </c>
      <c r="G19" s="100">
        <f t="shared" si="4"/>
        <v>19813734.309999995</v>
      </c>
    </row>
    <row r="20" spans="1:7" x14ac:dyDescent="0.25">
      <c r="A20" s="49" t="s">
        <v>181</v>
      </c>
      <c r="B20" s="101">
        <v>50000</v>
      </c>
      <c r="C20" s="114">
        <v>0</v>
      </c>
      <c r="D20" s="100">
        <f t="shared" ref="D20:D26" si="5">B20+C20</f>
        <v>50000</v>
      </c>
      <c r="E20" s="114">
        <v>0</v>
      </c>
      <c r="F20" s="114">
        <v>0</v>
      </c>
      <c r="G20" s="100">
        <f t="shared" ref="G20:G26" si="6">D20-E20</f>
        <v>50000</v>
      </c>
    </row>
    <row r="21" spans="1:7" x14ac:dyDescent="0.25">
      <c r="A21" s="49" t="s">
        <v>182</v>
      </c>
      <c r="B21" s="101">
        <v>14215485.029999999</v>
      </c>
      <c r="C21" s="114">
        <v>4334076.84</v>
      </c>
      <c r="D21" s="100">
        <f t="shared" si="5"/>
        <v>18549561.869999997</v>
      </c>
      <c r="E21" s="114">
        <v>5859743.6900000004</v>
      </c>
      <c r="F21" s="114">
        <v>5761941.5499999998</v>
      </c>
      <c r="G21" s="100">
        <f t="shared" si="6"/>
        <v>12689818.179999996</v>
      </c>
    </row>
    <row r="22" spans="1:7" x14ac:dyDescent="0.25">
      <c r="A22" s="49" t="s">
        <v>183</v>
      </c>
      <c r="B22" s="100"/>
      <c r="C22" s="113">
        <v>0</v>
      </c>
      <c r="D22" s="100">
        <f t="shared" si="5"/>
        <v>0</v>
      </c>
      <c r="E22" s="113">
        <v>0</v>
      </c>
      <c r="F22" s="113">
        <v>0</v>
      </c>
      <c r="G22" s="100">
        <f t="shared" si="6"/>
        <v>0</v>
      </c>
    </row>
    <row r="23" spans="1:7" x14ac:dyDescent="0.25">
      <c r="A23" s="49" t="s">
        <v>184</v>
      </c>
      <c r="B23" s="101">
        <v>3130161.93</v>
      </c>
      <c r="C23" s="114">
        <v>72000</v>
      </c>
      <c r="D23" s="100">
        <f t="shared" si="5"/>
        <v>3202161.93</v>
      </c>
      <c r="E23" s="114">
        <v>1472883.03</v>
      </c>
      <c r="F23" s="114">
        <v>1466695.03</v>
      </c>
      <c r="G23" s="100">
        <f t="shared" si="6"/>
        <v>1729278.9000000001</v>
      </c>
    </row>
    <row r="24" spans="1:7" x14ac:dyDescent="0.25">
      <c r="A24" s="49" t="s">
        <v>185</v>
      </c>
      <c r="B24" s="101">
        <v>3080221.51</v>
      </c>
      <c r="C24" s="114">
        <v>61190</v>
      </c>
      <c r="D24" s="100">
        <f t="shared" si="5"/>
        <v>3141411.51</v>
      </c>
      <c r="E24" s="114">
        <v>1436069.84</v>
      </c>
      <c r="F24" s="114">
        <v>1410667.29</v>
      </c>
      <c r="G24" s="100">
        <f t="shared" si="6"/>
        <v>1705341.6699999997</v>
      </c>
    </row>
    <row r="25" spans="1:7" x14ac:dyDescent="0.25">
      <c r="A25" s="49" t="s">
        <v>186</v>
      </c>
      <c r="B25" s="101">
        <v>6397619.0099999998</v>
      </c>
      <c r="C25" s="114">
        <v>0</v>
      </c>
      <c r="D25" s="100">
        <f t="shared" si="5"/>
        <v>6397619.0099999998</v>
      </c>
      <c r="E25" s="114">
        <v>3198989.52</v>
      </c>
      <c r="F25" s="114">
        <v>3198989.52</v>
      </c>
      <c r="G25" s="100">
        <f t="shared" si="6"/>
        <v>3198629.4899999998</v>
      </c>
    </row>
    <row r="26" spans="1:7" x14ac:dyDescent="0.25">
      <c r="A26" s="49" t="s">
        <v>187</v>
      </c>
      <c r="B26" s="101">
        <v>961273.85</v>
      </c>
      <c r="C26" s="114">
        <v>-380000</v>
      </c>
      <c r="D26" s="100">
        <f t="shared" si="5"/>
        <v>581273.85</v>
      </c>
      <c r="E26" s="114">
        <v>140607.78</v>
      </c>
      <c r="F26" s="114">
        <v>137301.65</v>
      </c>
      <c r="G26" s="100">
        <f t="shared" si="6"/>
        <v>440666.06999999995</v>
      </c>
    </row>
    <row r="27" spans="1:7" x14ac:dyDescent="0.25">
      <c r="A27" s="29" t="s">
        <v>188</v>
      </c>
      <c r="B27" s="100">
        <f>SUM(B28:B36)</f>
        <v>2908982.52</v>
      </c>
      <c r="C27" s="100">
        <f t="shared" ref="C27:G27" si="7">SUM(C28:C36)</f>
        <v>961830</v>
      </c>
      <c r="D27" s="100">
        <f t="shared" si="7"/>
        <v>3870812.5200000005</v>
      </c>
      <c r="E27" s="100">
        <f t="shared" si="7"/>
        <v>1205023.23</v>
      </c>
      <c r="F27" s="100">
        <f t="shared" si="7"/>
        <v>1185845.73</v>
      </c>
      <c r="G27" s="100">
        <f t="shared" si="7"/>
        <v>2665789.2900000005</v>
      </c>
    </row>
    <row r="28" spans="1:7" x14ac:dyDescent="0.25">
      <c r="A28" s="52" t="s">
        <v>189</v>
      </c>
      <c r="B28" s="101">
        <v>1356708.66</v>
      </c>
      <c r="C28" s="114">
        <v>23580</v>
      </c>
      <c r="D28" s="100">
        <f t="shared" ref="D28:D36" si="8">B28+C28</f>
        <v>1380288.66</v>
      </c>
      <c r="E28" s="114">
        <v>468937.39</v>
      </c>
      <c r="F28" s="114">
        <v>467611.39</v>
      </c>
      <c r="G28" s="100">
        <f t="shared" ref="G28:G36" si="9">D28-E28</f>
        <v>911351.2699999999</v>
      </c>
    </row>
    <row r="29" spans="1:7" x14ac:dyDescent="0.25">
      <c r="A29" s="49" t="s">
        <v>190</v>
      </c>
      <c r="B29" s="101">
        <v>1552273.86</v>
      </c>
      <c r="C29" s="114">
        <v>938250</v>
      </c>
      <c r="D29" s="100">
        <f t="shared" si="8"/>
        <v>2490523.8600000003</v>
      </c>
      <c r="E29" s="114">
        <v>736085.84</v>
      </c>
      <c r="F29" s="114">
        <v>718234.34</v>
      </c>
      <c r="G29" s="100">
        <f t="shared" si="9"/>
        <v>1754438.0200000005</v>
      </c>
    </row>
    <row r="30" spans="1:7" x14ac:dyDescent="0.25">
      <c r="A30" s="49" t="s">
        <v>191</v>
      </c>
      <c r="B30" s="100"/>
      <c r="C30" s="100"/>
      <c r="D30" s="100">
        <f t="shared" si="8"/>
        <v>0</v>
      </c>
      <c r="E30" s="100"/>
      <c r="F30" s="100"/>
      <c r="G30" s="100">
        <f t="shared" si="9"/>
        <v>0</v>
      </c>
    </row>
    <row r="31" spans="1:7" x14ac:dyDescent="0.25">
      <c r="A31" s="49" t="s">
        <v>192</v>
      </c>
      <c r="B31" s="100"/>
      <c r="C31" s="100"/>
      <c r="D31" s="100">
        <f t="shared" si="8"/>
        <v>0</v>
      </c>
      <c r="E31" s="100"/>
      <c r="F31" s="100"/>
      <c r="G31" s="100">
        <f t="shared" si="9"/>
        <v>0</v>
      </c>
    </row>
    <row r="32" spans="1:7" x14ac:dyDescent="0.25">
      <c r="A32" s="49" t="s">
        <v>193</v>
      </c>
      <c r="B32" s="100"/>
      <c r="C32" s="100"/>
      <c r="D32" s="100">
        <f t="shared" si="8"/>
        <v>0</v>
      </c>
      <c r="E32" s="100"/>
      <c r="F32" s="100"/>
      <c r="G32" s="100">
        <f t="shared" si="9"/>
        <v>0</v>
      </c>
    </row>
    <row r="33" spans="1:7" ht="14.45" customHeight="1" x14ac:dyDescent="0.25">
      <c r="A33" s="49" t="s">
        <v>194</v>
      </c>
      <c r="B33" s="100"/>
      <c r="C33" s="100"/>
      <c r="D33" s="100">
        <f t="shared" si="8"/>
        <v>0</v>
      </c>
      <c r="E33" s="100"/>
      <c r="F33" s="100"/>
      <c r="G33" s="100">
        <f t="shared" si="9"/>
        <v>0</v>
      </c>
    </row>
    <row r="34" spans="1:7" ht="14.45" customHeight="1" x14ac:dyDescent="0.25">
      <c r="A34" s="49" t="s">
        <v>195</v>
      </c>
      <c r="B34" s="100"/>
      <c r="C34" s="100"/>
      <c r="D34" s="100">
        <f t="shared" si="8"/>
        <v>0</v>
      </c>
      <c r="E34" s="100"/>
      <c r="F34" s="100"/>
      <c r="G34" s="100">
        <f t="shared" si="9"/>
        <v>0</v>
      </c>
    </row>
    <row r="35" spans="1:7" ht="14.45" customHeight="1" x14ac:dyDescent="0.25">
      <c r="A35" s="49" t="s">
        <v>196</v>
      </c>
      <c r="B35" s="100"/>
      <c r="C35" s="100"/>
      <c r="D35" s="100">
        <f t="shared" si="8"/>
        <v>0</v>
      </c>
      <c r="E35" s="100"/>
      <c r="F35" s="100"/>
      <c r="G35" s="100">
        <f t="shared" si="9"/>
        <v>0</v>
      </c>
    </row>
    <row r="36" spans="1:7" ht="14.45" customHeight="1" x14ac:dyDescent="0.25">
      <c r="A36" s="49" t="s">
        <v>197</v>
      </c>
      <c r="B36" s="100"/>
      <c r="C36" s="100"/>
      <c r="D36" s="100">
        <f t="shared" si="8"/>
        <v>0</v>
      </c>
      <c r="E36" s="100"/>
      <c r="F36" s="100"/>
      <c r="G36" s="100">
        <f t="shared" si="9"/>
        <v>0</v>
      </c>
    </row>
    <row r="37" spans="1:7" ht="14.45" customHeight="1" x14ac:dyDescent="0.25">
      <c r="A37" s="30" t="s">
        <v>198</v>
      </c>
      <c r="B37" s="100">
        <f>SUM(B38:B41)</f>
        <v>0</v>
      </c>
      <c r="C37" s="100">
        <f t="shared" ref="C37:G37" si="10">SUM(C38:C41)</f>
        <v>0</v>
      </c>
      <c r="D37" s="100">
        <f t="shared" si="10"/>
        <v>0</v>
      </c>
      <c r="E37" s="100">
        <f t="shared" si="10"/>
        <v>0</v>
      </c>
      <c r="F37" s="100">
        <f t="shared" si="10"/>
        <v>0</v>
      </c>
      <c r="G37" s="100">
        <f t="shared" si="10"/>
        <v>0</v>
      </c>
    </row>
    <row r="38" spans="1:7" ht="30" x14ac:dyDescent="0.25">
      <c r="A38" s="52" t="s">
        <v>199</v>
      </c>
      <c r="B38" s="100"/>
      <c r="C38" s="100"/>
      <c r="D38" s="100">
        <f t="shared" ref="D38:D41" si="11">B38+C38</f>
        <v>0</v>
      </c>
      <c r="E38" s="100"/>
      <c r="F38" s="100"/>
      <c r="G38" s="100">
        <f t="shared" ref="G38:G41" si="12">D38-E38</f>
        <v>0</v>
      </c>
    </row>
    <row r="39" spans="1:7" ht="30" x14ac:dyDescent="0.25">
      <c r="A39" s="52" t="s">
        <v>200</v>
      </c>
      <c r="B39" s="100"/>
      <c r="C39" s="100"/>
      <c r="D39" s="100">
        <f t="shared" si="11"/>
        <v>0</v>
      </c>
      <c r="E39" s="100"/>
      <c r="F39" s="100"/>
      <c r="G39" s="100">
        <f t="shared" si="12"/>
        <v>0</v>
      </c>
    </row>
    <row r="40" spans="1:7" x14ac:dyDescent="0.25">
      <c r="A40" s="52" t="s">
        <v>201</v>
      </c>
      <c r="B40" s="100"/>
      <c r="C40" s="100"/>
      <c r="D40" s="100">
        <f t="shared" si="11"/>
        <v>0</v>
      </c>
      <c r="E40" s="100"/>
      <c r="F40" s="100"/>
      <c r="G40" s="100">
        <f t="shared" si="12"/>
        <v>0</v>
      </c>
    </row>
    <row r="41" spans="1:7" x14ac:dyDescent="0.25">
      <c r="A41" s="52" t="s">
        <v>202</v>
      </c>
      <c r="B41" s="100"/>
      <c r="C41" s="100"/>
      <c r="D41" s="100">
        <f t="shared" si="11"/>
        <v>0</v>
      </c>
      <c r="E41" s="100"/>
      <c r="F41" s="100"/>
      <c r="G41" s="100">
        <f t="shared" si="12"/>
        <v>0</v>
      </c>
    </row>
    <row r="42" spans="1:7" x14ac:dyDescent="0.25">
      <c r="A42" s="52"/>
      <c r="B42" s="100"/>
      <c r="C42" s="100"/>
      <c r="D42" s="100"/>
      <c r="E42" s="100"/>
      <c r="F42" s="100"/>
      <c r="G42" s="100"/>
    </row>
    <row r="43" spans="1:7" x14ac:dyDescent="0.25">
      <c r="A43" s="1" t="s">
        <v>203</v>
      </c>
      <c r="B43" s="102">
        <f>B44+B53+B61+B71</f>
        <v>40374844</v>
      </c>
      <c r="C43" s="102">
        <f t="shared" ref="C43:G43" si="13">C44+C53+C61+C71</f>
        <v>58755052.810000002</v>
      </c>
      <c r="D43" s="102">
        <f t="shared" si="13"/>
        <v>99129896.809999987</v>
      </c>
      <c r="E43" s="102">
        <f t="shared" si="13"/>
        <v>21832290.859999999</v>
      </c>
      <c r="F43" s="102">
        <f t="shared" si="13"/>
        <v>21832290.859999999</v>
      </c>
      <c r="G43" s="102">
        <f t="shared" si="13"/>
        <v>77297605.949999988</v>
      </c>
    </row>
    <row r="44" spans="1:7" x14ac:dyDescent="0.25">
      <c r="A44" s="29" t="s">
        <v>171</v>
      </c>
      <c r="B44" s="100">
        <f>SUM(B45:B52)</f>
        <v>2203100</v>
      </c>
      <c r="C44" s="100">
        <f t="shared" ref="C44:G44" si="14">SUM(C45:C52)</f>
        <v>61000</v>
      </c>
      <c r="D44" s="100">
        <f t="shared" si="14"/>
        <v>2264100</v>
      </c>
      <c r="E44" s="100">
        <f t="shared" si="14"/>
        <v>1267742.17</v>
      </c>
      <c r="F44" s="100">
        <f t="shared" si="14"/>
        <v>1267742.17</v>
      </c>
      <c r="G44" s="100">
        <f t="shared" si="14"/>
        <v>996357.83000000007</v>
      </c>
    </row>
    <row r="45" spans="1:7" x14ac:dyDescent="0.25">
      <c r="A45" s="52" t="s">
        <v>172</v>
      </c>
      <c r="B45" s="100"/>
      <c r="C45" s="100"/>
      <c r="D45" s="100">
        <f t="shared" ref="D45:D52" si="15">B45+C45</f>
        <v>0</v>
      </c>
      <c r="E45" s="100"/>
      <c r="F45" s="100"/>
      <c r="G45" s="100">
        <f t="shared" ref="G45:G52" si="16">D45-E45</f>
        <v>0</v>
      </c>
    </row>
    <row r="46" spans="1:7" x14ac:dyDescent="0.25">
      <c r="A46" s="52" t="s">
        <v>173</v>
      </c>
      <c r="B46" s="100"/>
      <c r="C46" s="100"/>
      <c r="D46" s="100">
        <f t="shared" si="15"/>
        <v>0</v>
      </c>
      <c r="E46" s="100"/>
      <c r="F46" s="100"/>
      <c r="G46" s="100">
        <f t="shared" si="16"/>
        <v>0</v>
      </c>
    </row>
    <row r="47" spans="1:7" x14ac:dyDescent="0.25">
      <c r="A47" s="52" t="s">
        <v>174</v>
      </c>
      <c r="B47" s="100"/>
      <c r="C47" s="100"/>
      <c r="D47" s="100">
        <f t="shared" si="15"/>
        <v>0</v>
      </c>
      <c r="E47" s="100"/>
      <c r="F47" s="100"/>
      <c r="G47" s="100">
        <f t="shared" si="16"/>
        <v>0</v>
      </c>
    </row>
    <row r="48" spans="1:7" x14ac:dyDescent="0.25">
      <c r="A48" s="52" t="s">
        <v>175</v>
      </c>
      <c r="B48" s="100"/>
      <c r="C48" s="100"/>
      <c r="D48" s="100">
        <f t="shared" si="15"/>
        <v>0</v>
      </c>
      <c r="E48" s="100"/>
      <c r="F48" s="100"/>
      <c r="G48" s="100">
        <f t="shared" si="16"/>
        <v>0</v>
      </c>
    </row>
    <row r="49" spans="1:7" x14ac:dyDescent="0.25">
      <c r="A49" s="52" t="s">
        <v>176</v>
      </c>
      <c r="B49" s="100"/>
      <c r="C49" s="100"/>
      <c r="D49" s="100">
        <f t="shared" si="15"/>
        <v>0</v>
      </c>
      <c r="E49" s="100"/>
      <c r="F49" s="100"/>
      <c r="G49" s="100">
        <f t="shared" si="16"/>
        <v>0</v>
      </c>
    </row>
    <row r="50" spans="1:7" x14ac:dyDescent="0.25">
      <c r="A50" s="52" t="s">
        <v>177</v>
      </c>
      <c r="B50" s="100"/>
      <c r="C50" s="100"/>
      <c r="D50" s="100">
        <f t="shared" si="15"/>
        <v>0</v>
      </c>
      <c r="E50" s="100"/>
      <c r="F50" s="100"/>
      <c r="G50" s="100">
        <f t="shared" si="16"/>
        <v>0</v>
      </c>
    </row>
    <row r="51" spans="1:7" x14ac:dyDescent="0.25">
      <c r="A51" s="52" t="s">
        <v>178</v>
      </c>
      <c r="B51" s="101">
        <v>2203100</v>
      </c>
      <c r="C51" s="114">
        <v>61000</v>
      </c>
      <c r="D51" s="100">
        <f t="shared" si="15"/>
        <v>2264100</v>
      </c>
      <c r="E51" s="114">
        <v>1267742.17</v>
      </c>
      <c r="F51" s="114">
        <v>1267742.17</v>
      </c>
      <c r="G51" s="100">
        <f t="shared" si="16"/>
        <v>996357.83000000007</v>
      </c>
    </row>
    <row r="52" spans="1:7" x14ac:dyDescent="0.25">
      <c r="A52" s="52" t="s">
        <v>179</v>
      </c>
      <c r="B52" s="100"/>
      <c r="C52" s="100"/>
      <c r="D52" s="100">
        <f t="shared" si="15"/>
        <v>0</v>
      </c>
      <c r="E52" s="100"/>
      <c r="F52" s="100"/>
      <c r="G52" s="100">
        <f t="shared" si="16"/>
        <v>0</v>
      </c>
    </row>
    <row r="53" spans="1:7" x14ac:dyDescent="0.25">
      <c r="A53" s="29" t="s">
        <v>180</v>
      </c>
      <c r="B53" s="100">
        <f>SUM(B54:B60)</f>
        <v>37191744</v>
      </c>
      <c r="C53" s="100">
        <f t="shared" ref="C53:G53" si="17">SUM(C54:C60)</f>
        <v>58221435.100000001</v>
      </c>
      <c r="D53" s="100">
        <f t="shared" si="17"/>
        <v>95413179.099999994</v>
      </c>
      <c r="E53" s="100">
        <f t="shared" si="17"/>
        <v>19787712.830000002</v>
      </c>
      <c r="F53" s="100">
        <f t="shared" si="17"/>
        <v>19787712.830000002</v>
      </c>
      <c r="G53" s="100">
        <f t="shared" si="17"/>
        <v>75625466.269999996</v>
      </c>
    </row>
    <row r="54" spans="1:7" x14ac:dyDescent="0.25">
      <c r="A54" s="52" t="s">
        <v>181</v>
      </c>
      <c r="B54" s="100"/>
      <c r="C54" s="100"/>
      <c r="D54" s="100">
        <f t="shared" ref="D54:D60" si="18">B54+C54</f>
        <v>0</v>
      </c>
      <c r="E54" s="100"/>
      <c r="F54" s="100"/>
      <c r="G54" s="100">
        <f t="shared" ref="G54:G60" si="19">D54-E54</f>
        <v>0</v>
      </c>
    </row>
    <row r="55" spans="1:7" x14ac:dyDescent="0.25">
      <c r="A55" s="52" t="s">
        <v>182</v>
      </c>
      <c r="B55" s="101">
        <v>37191744</v>
      </c>
      <c r="C55" s="114">
        <v>58221435.100000001</v>
      </c>
      <c r="D55" s="100">
        <f t="shared" si="18"/>
        <v>95413179.099999994</v>
      </c>
      <c r="E55" s="114">
        <v>19787712.830000002</v>
      </c>
      <c r="F55" s="114">
        <v>19787712.830000002</v>
      </c>
      <c r="G55" s="100">
        <f t="shared" si="19"/>
        <v>75625466.269999996</v>
      </c>
    </row>
    <row r="56" spans="1:7" x14ac:dyDescent="0.25">
      <c r="A56" s="52" t="s">
        <v>183</v>
      </c>
      <c r="B56" s="100"/>
      <c r="C56" s="100"/>
      <c r="D56" s="100">
        <f t="shared" si="18"/>
        <v>0</v>
      </c>
      <c r="E56" s="100"/>
      <c r="F56" s="100"/>
      <c r="G56" s="100">
        <f t="shared" si="19"/>
        <v>0</v>
      </c>
    </row>
    <row r="57" spans="1:7" x14ac:dyDescent="0.25">
      <c r="A57" s="53" t="s">
        <v>184</v>
      </c>
      <c r="B57" s="100"/>
      <c r="C57" s="100"/>
      <c r="D57" s="100">
        <f t="shared" si="18"/>
        <v>0</v>
      </c>
      <c r="E57" s="100"/>
      <c r="F57" s="100"/>
      <c r="G57" s="100">
        <f t="shared" si="19"/>
        <v>0</v>
      </c>
    </row>
    <row r="58" spans="1:7" x14ac:dyDescent="0.25">
      <c r="A58" s="52" t="s">
        <v>185</v>
      </c>
      <c r="B58" s="100"/>
      <c r="C58" s="100"/>
      <c r="D58" s="100">
        <f t="shared" si="18"/>
        <v>0</v>
      </c>
      <c r="E58" s="100"/>
      <c r="F58" s="100"/>
      <c r="G58" s="100">
        <f t="shared" si="19"/>
        <v>0</v>
      </c>
    </row>
    <row r="59" spans="1:7" x14ac:dyDescent="0.25">
      <c r="A59" s="52" t="s">
        <v>186</v>
      </c>
      <c r="B59" s="100"/>
      <c r="C59" s="100"/>
      <c r="D59" s="100">
        <f t="shared" si="18"/>
        <v>0</v>
      </c>
      <c r="E59" s="100"/>
      <c r="F59" s="100"/>
      <c r="G59" s="100">
        <f t="shared" si="19"/>
        <v>0</v>
      </c>
    </row>
    <row r="60" spans="1:7" x14ac:dyDescent="0.25">
      <c r="A60" s="52" t="s">
        <v>187</v>
      </c>
      <c r="B60" s="100"/>
      <c r="C60" s="100"/>
      <c r="D60" s="100">
        <f t="shared" si="18"/>
        <v>0</v>
      </c>
      <c r="E60" s="100"/>
      <c r="F60" s="100"/>
      <c r="G60" s="100">
        <f t="shared" si="19"/>
        <v>0</v>
      </c>
    </row>
    <row r="61" spans="1:7" x14ac:dyDescent="0.25">
      <c r="A61" s="29" t="s">
        <v>188</v>
      </c>
      <c r="B61" s="100">
        <f>SUM(B62:B70)</f>
        <v>980000</v>
      </c>
      <c r="C61" s="100">
        <f t="shared" ref="C61:G61" si="20">SUM(C62:C70)</f>
        <v>472617.71</v>
      </c>
      <c r="D61" s="100">
        <f t="shared" si="20"/>
        <v>1452617.71</v>
      </c>
      <c r="E61" s="100">
        <f t="shared" si="20"/>
        <v>776835.8600000001</v>
      </c>
      <c r="F61" s="100">
        <f t="shared" si="20"/>
        <v>776835.8600000001</v>
      </c>
      <c r="G61" s="100">
        <f t="shared" si="20"/>
        <v>675781.85</v>
      </c>
    </row>
    <row r="62" spans="1:7" x14ac:dyDescent="0.25">
      <c r="A62" s="52" t="s">
        <v>189</v>
      </c>
      <c r="B62" s="101">
        <v>180000</v>
      </c>
      <c r="C62" s="114">
        <v>299367.71000000002</v>
      </c>
      <c r="D62" s="100">
        <f t="shared" ref="D62:D70" si="21">B62+C62</f>
        <v>479367.71</v>
      </c>
      <c r="E62" s="114">
        <v>479367.71</v>
      </c>
      <c r="F62" s="114">
        <v>479367.71</v>
      </c>
      <c r="G62" s="100">
        <f t="shared" ref="G62:G70" si="22">D62-E62</f>
        <v>0</v>
      </c>
    </row>
    <row r="63" spans="1:7" x14ac:dyDescent="0.25">
      <c r="A63" s="52" t="s">
        <v>190</v>
      </c>
      <c r="B63" s="101">
        <v>800000</v>
      </c>
      <c r="C63" s="114">
        <v>173250</v>
      </c>
      <c r="D63" s="100">
        <f t="shared" si="21"/>
        <v>973250</v>
      </c>
      <c r="E63" s="114">
        <v>297468.15000000002</v>
      </c>
      <c r="F63" s="114">
        <v>297468.15000000002</v>
      </c>
      <c r="G63" s="100">
        <f t="shared" si="22"/>
        <v>675781.85</v>
      </c>
    </row>
    <row r="64" spans="1:7" x14ac:dyDescent="0.25">
      <c r="A64" s="52" t="s">
        <v>191</v>
      </c>
      <c r="B64" s="100"/>
      <c r="C64" s="100"/>
      <c r="D64" s="100">
        <f t="shared" si="21"/>
        <v>0</v>
      </c>
      <c r="E64" s="100"/>
      <c r="F64" s="100"/>
      <c r="G64" s="100">
        <f t="shared" si="22"/>
        <v>0</v>
      </c>
    </row>
    <row r="65" spans="1:7" x14ac:dyDescent="0.25">
      <c r="A65" s="52" t="s">
        <v>192</v>
      </c>
      <c r="B65" s="100"/>
      <c r="C65" s="100"/>
      <c r="D65" s="100">
        <f t="shared" si="21"/>
        <v>0</v>
      </c>
      <c r="E65" s="100"/>
      <c r="F65" s="100"/>
      <c r="G65" s="100">
        <f t="shared" si="22"/>
        <v>0</v>
      </c>
    </row>
    <row r="66" spans="1:7" x14ac:dyDescent="0.25">
      <c r="A66" s="52" t="s">
        <v>193</v>
      </c>
      <c r="B66" s="100"/>
      <c r="C66" s="100"/>
      <c r="D66" s="100">
        <f t="shared" si="21"/>
        <v>0</v>
      </c>
      <c r="E66" s="100"/>
      <c r="F66" s="100"/>
      <c r="G66" s="100">
        <f t="shared" si="22"/>
        <v>0</v>
      </c>
    </row>
    <row r="67" spans="1:7" x14ac:dyDescent="0.25">
      <c r="A67" s="52" t="s">
        <v>194</v>
      </c>
      <c r="B67" s="100"/>
      <c r="C67" s="100"/>
      <c r="D67" s="100">
        <f t="shared" si="21"/>
        <v>0</v>
      </c>
      <c r="E67" s="100"/>
      <c r="F67" s="100"/>
      <c r="G67" s="100">
        <f t="shared" si="22"/>
        <v>0</v>
      </c>
    </row>
    <row r="68" spans="1:7" x14ac:dyDescent="0.25">
      <c r="A68" s="52" t="s">
        <v>195</v>
      </c>
      <c r="B68" s="100"/>
      <c r="C68" s="100"/>
      <c r="D68" s="100">
        <f t="shared" si="21"/>
        <v>0</v>
      </c>
      <c r="E68" s="100"/>
      <c r="F68" s="100"/>
      <c r="G68" s="100">
        <f t="shared" si="22"/>
        <v>0</v>
      </c>
    </row>
    <row r="69" spans="1:7" x14ac:dyDescent="0.25">
      <c r="A69" s="52" t="s">
        <v>196</v>
      </c>
      <c r="B69" s="100"/>
      <c r="C69" s="100"/>
      <c r="D69" s="100">
        <f t="shared" si="21"/>
        <v>0</v>
      </c>
      <c r="E69" s="100"/>
      <c r="F69" s="100"/>
      <c r="G69" s="100">
        <f t="shared" si="22"/>
        <v>0</v>
      </c>
    </row>
    <row r="70" spans="1:7" x14ac:dyDescent="0.25">
      <c r="A70" s="52" t="s">
        <v>197</v>
      </c>
      <c r="B70" s="100"/>
      <c r="C70" s="100"/>
      <c r="D70" s="100">
        <f t="shared" si="21"/>
        <v>0</v>
      </c>
      <c r="E70" s="100"/>
      <c r="F70" s="100"/>
      <c r="G70" s="100">
        <f t="shared" si="22"/>
        <v>0</v>
      </c>
    </row>
    <row r="71" spans="1:7" x14ac:dyDescent="0.25">
      <c r="A71" s="30" t="s">
        <v>198</v>
      </c>
      <c r="B71" s="103">
        <f>SUM(B72:B75)</f>
        <v>0</v>
      </c>
      <c r="C71" s="103">
        <f t="shared" ref="C71:G71" si="23">SUM(C72:C75)</f>
        <v>0</v>
      </c>
      <c r="D71" s="103">
        <f t="shared" si="23"/>
        <v>0</v>
      </c>
      <c r="E71" s="103">
        <f t="shared" si="23"/>
        <v>0</v>
      </c>
      <c r="F71" s="103">
        <f t="shared" si="23"/>
        <v>0</v>
      </c>
      <c r="G71" s="103">
        <f t="shared" si="23"/>
        <v>0</v>
      </c>
    </row>
    <row r="72" spans="1:7" ht="30" x14ac:dyDescent="0.25">
      <c r="A72" s="52" t="s">
        <v>199</v>
      </c>
      <c r="B72" s="100"/>
      <c r="C72" s="100"/>
      <c r="D72" s="100">
        <f t="shared" ref="D72:D75" si="24">B72+C72</f>
        <v>0</v>
      </c>
      <c r="E72" s="100"/>
      <c r="F72" s="100"/>
      <c r="G72" s="100">
        <f t="shared" ref="G72:G75" si="25">D72-E72</f>
        <v>0</v>
      </c>
    </row>
    <row r="73" spans="1:7" ht="30" x14ac:dyDescent="0.25">
      <c r="A73" s="52" t="s">
        <v>200</v>
      </c>
      <c r="B73" s="100"/>
      <c r="C73" s="100"/>
      <c r="D73" s="100">
        <f t="shared" si="24"/>
        <v>0</v>
      </c>
      <c r="E73" s="100"/>
      <c r="F73" s="100"/>
      <c r="G73" s="100">
        <f t="shared" si="25"/>
        <v>0</v>
      </c>
    </row>
    <row r="74" spans="1:7" x14ac:dyDescent="0.25">
      <c r="A74" s="52" t="s">
        <v>201</v>
      </c>
      <c r="B74" s="100"/>
      <c r="C74" s="100"/>
      <c r="D74" s="100">
        <f t="shared" si="24"/>
        <v>0</v>
      </c>
      <c r="E74" s="100"/>
      <c r="F74" s="100"/>
      <c r="G74" s="100">
        <f t="shared" si="25"/>
        <v>0</v>
      </c>
    </row>
    <row r="75" spans="1:7" x14ac:dyDescent="0.25">
      <c r="A75" s="52" t="s">
        <v>202</v>
      </c>
      <c r="B75" s="100"/>
      <c r="C75" s="100"/>
      <c r="D75" s="100">
        <f t="shared" si="24"/>
        <v>0</v>
      </c>
      <c r="E75" s="100"/>
      <c r="F75" s="100"/>
      <c r="G75" s="100">
        <f t="shared" si="25"/>
        <v>0</v>
      </c>
    </row>
    <row r="76" spans="1:7" x14ac:dyDescent="0.25">
      <c r="A76" s="22"/>
      <c r="B76" s="104"/>
      <c r="C76" s="104"/>
      <c r="D76" s="104"/>
      <c r="E76" s="104"/>
      <c r="F76" s="104"/>
      <c r="G76" s="104"/>
    </row>
    <row r="77" spans="1:7" x14ac:dyDescent="0.25">
      <c r="A77" s="1" t="s">
        <v>160</v>
      </c>
      <c r="B77" s="102">
        <f>B9+B43</f>
        <v>111189844</v>
      </c>
      <c r="C77" s="102">
        <f t="shared" ref="C77:G77" si="26">C9+C43</f>
        <v>67930128.480000004</v>
      </c>
      <c r="D77" s="102">
        <f t="shared" si="26"/>
        <v>179119972.47999999</v>
      </c>
      <c r="E77" s="102">
        <f t="shared" si="26"/>
        <v>54548884.170000002</v>
      </c>
      <c r="F77" s="102">
        <f t="shared" si="26"/>
        <v>54154195.400000006</v>
      </c>
      <c r="G77" s="102">
        <f t="shared" si="26"/>
        <v>124571088.30999997</v>
      </c>
    </row>
    <row r="78" spans="1:7" x14ac:dyDescent="0.25">
      <c r="A78" s="27"/>
      <c r="B78" s="54"/>
      <c r="C78" s="54"/>
      <c r="D78" s="54"/>
      <c r="E78" s="54"/>
      <c r="F78" s="54"/>
      <c r="G78" s="54"/>
    </row>
  </sheetData>
  <mergeCells count="4">
    <mergeCell ref="A7:A8"/>
    <mergeCell ref="B7:F7"/>
    <mergeCell ref="G7:G8"/>
    <mergeCell ref="A1:G1"/>
  </mergeCells>
  <dataValidations disablePrompts="1" count="1">
    <dataValidation type="decimal" allowBlank="1" showInputMessage="1" showErrorMessage="1" sqref="C38:G41 B61:G61 B9:B10 B37:G37 B19:G19 B27:G27 B53:G53 C72:G75 B43:B44 B71:G71 C9:G18 C20:G26 C28:G36 C43:G52 C54:G60 C62:G70 B76:G77" xr:uid="{C1DEA987-D1A8-495D-B9E4-846B5D56AC57}">
      <formula1>-1.79769313486231E+100</formula1>
      <formula2>1.79769313486231E+100</formula2>
    </dataValidation>
  </dataValidations>
  <pageMargins left="0.51181102362204722" right="0.11811023622047245" top="0.74803149606299213" bottom="0.74803149606299213" header="0.31496062992125984" footer="0.31496062992125984"/>
  <pageSetup paperSize="9" scale="4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  <pageSetUpPr fitToPage="1"/>
  </sheetPr>
  <dimension ref="A1:G34"/>
  <sheetViews>
    <sheetView showGridLines="0" topLeftCell="A25" zoomScale="118" zoomScaleNormal="118" workbookViewId="0">
      <selection activeCell="A38" sqref="A38:XFD41"/>
    </sheetView>
  </sheetViews>
  <sheetFormatPr baseColWidth="10" defaultColWidth="11" defaultRowHeight="15" x14ac:dyDescent="0.25"/>
  <cols>
    <col min="1" max="1" width="66.85546875" customWidth="1"/>
    <col min="2" max="2" width="17.28515625" customWidth="1"/>
    <col min="3" max="4" width="16.42578125" customWidth="1"/>
    <col min="5" max="5" width="16" customWidth="1"/>
    <col min="6" max="6" width="15.42578125" customWidth="1"/>
    <col min="7" max="7" width="15" customWidth="1"/>
  </cols>
  <sheetData>
    <row r="1" spans="1:7" ht="40.9" customHeight="1" x14ac:dyDescent="0.25">
      <c r="A1" s="123" t="s">
        <v>204</v>
      </c>
      <c r="B1" s="116"/>
      <c r="C1" s="116"/>
      <c r="D1" s="116"/>
      <c r="E1" s="116"/>
      <c r="F1" s="116"/>
      <c r="G1" s="117"/>
    </row>
    <row r="2" spans="1:7" x14ac:dyDescent="0.25">
      <c r="A2" s="62" t="e">
        <f>#REF!</f>
        <v>#REF!</v>
      </c>
      <c r="B2" s="63"/>
      <c r="C2" s="63"/>
      <c r="D2" s="63"/>
      <c r="E2" s="63"/>
      <c r="F2" s="63"/>
      <c r="G2" s="64"/>
    </row>
    <row r="3" spans="1:7" x14ac:dyDescent="0.25">
      <c r="A3" s="65" t="s">
        <v>77</v>
      </c>
      <c r="B3" s="66"/>
      <c r="C3" s="66"/>
      <c r="D3" s="66"/>
      <c r="E3" s="66"/>
      <c r="F3" s="66"/>
      <c r="G3" s="67"/>
    </row>
    <row r="4" spans="1:7" x14ac:dyDescent="0.25">
      <c r="A4" s="65" t="s">
        <v>205</v>
      </c>
      <c r="B4" s="66"/>
      <c r="C4" s="66"/>
      <c r="D4" s="66"/>
      <c r="E4" s="66"/>
      <c r="F4" s="66"/>
      <c r="G4" s="67"/>
    </row>
    <row r="5" spans="1:7" x14ac:dyDescent="0.25">
      <c r="A5" s="65" t="e">
        <f>#REF!</f>
        <v>#REF!</v>
      </c>
      <c r="B5" s="66"/>
      <c r="C5" s="66"/>
      <c r="D5" s="66"/>
      <c r="E5" s="66"/>
      <c r="F5" s="66"/>
      <c r="G5" s="67"/>
    </row>
    <row r="6" spans="1:7" ht="41.45" customHeight="1" x14ac:dyDescent="0.25">
      <c r="A6" s="68" t="s">
        <v>0</v>
      </c>
      <c r="B6" s="69"/>
      <c r="C6" s="69"/>
      <c r="D6" s="69"/>
      <c r="E6" s="69"/>
      <c r="F6" s="69"/>
      <c r="G6" s="70"/>
    </row>
    <row r="7" spans="1:7" x14ac:dyDescent="0.25">
      <c r="A7" s="118" t="s">
        <v>206</v>
      </c>
      <c r="B7" s="121" t="s">
        <v>79</v>
      </c>
      <c r="C7" s="121"/>
      <c r="D7" s="121"/>
      <c r="E7" s="121"/>
      <c r="F7" s="121"/>
      <c r="G7" s="121" t="s">
        <v>80</v>
      </c>
    </row>
    <row r="8" spans="1:7" ht="30" x14ac:dyDescent="0.25">
      <c r="A8" s="119"/>
      <c r="B8" s="3" t="s">
        <v>81</v>
      </c>
      <c r="C8" s="14" t="s">
        <v>169</v>
      </c>
      <c r="D8" s="14" t="s">
        <v>12</v>
      </c>
      <c r="E8" s="14" t="s">
        <v>3</v>
      </c>
      <c r="F8" s="14" t="s">
        <v>4</v>
      </c>
      <c r="G8" s="131"/>
    </row>
    <row r="9" spans="1:7" ht="15.75" customHeight="1" x14ac:dyDescent="0.25">
      <c r="A9" s="7" t="s">
        <v>207</v>
      </c>
      <c r="B9" s="105">
        <f>B10+B11+B12+B15+B16+B19</f>
        <v>36455047.649999999</v>
      </c>
      <c r="C9" s="105">
        <f t="shared" ref="C9:G9" si="0">C10+C11+C12+C15+C16+C19</f>
        <v>25000</v>
      </c>
      <c r="D9" s="105">
        <f t="shared" si="0"/>
        <v>36480047.649999999</v>
      </c>
      <c r="E9" s="105">
        <f t="shared" si="0"/>
        <v>15046238.699999999</v>
      </c>
      <c r="F9" s="105">
        <f t="shared" si="0"/>
        <v>15046238.699999999</v>
      </c>
      <c r="G9" s="105">
        <f t="shared" si="0"/>
        <v>21433808.949999999</v>
      </c>
    </row>
    <row r="10" spans="1:7" x14ac:dyDescent="0.25">
      <c r="A10" s="29" t="s">
        <v>208</v>
      </c>
      <c r="B10" s="106">
        <f>36455047.65-B15</f>
        <v>25534358.059999999</v>
      </c>
      <c r="C10" s="106">
        <v>25000</v>
      </c>
      <c r="D10" s="107">
        <f>B10+C10</f>
        <v>25559358.059999999</v>
      </c>
      <c r="E10" s="106">
        <f>15046238.7-E15</f>
        <v>10864944.439999999</v>
      </c>
      <c r="F10" s="106">
        <f>15046238.7-F15</f>
        <v>10864944.439999999</v>
      </c>
      <c r="G10" s="107">
        <f>D10-E10</f>
        <v>14694413.619999999</v>
      </c>
    </row>
    <row r="11" spans="1:7" ht="15.75" customHeight="1" x14ac:dyDescent="0.25">
      <c r="A11" s="29" t="s">
        <v>209</v>
      </c>
      <c r="B11" s="48">
        <v>0</v>
      </c>
      <c r="C11" s="48">
        <v>0</v>
      </c>
      <c r="D11" s="48">
        <v>0</v>
      </c>
      <c r="E11" s="48">
        <v>0</v>
      </c>
      <c r="F11" s="48">
        <v>0</v>
      </c>
      <c r="G11" s="47">
        <f t="shared" ref="G11:G19" si="1">D11-E11</f>
        <v>0</v>
      </c>
    </row>
    <row r="12" spans="1:7" x14ac:dyDescent="0.25">
      <c r="A12" s="29" t="s">
        <v>210</v>
      </c>
      <c r="B12" s="48">
        <f>B13+B14</f>
        <v>0</v>
      </c>
      <c r="C12" s="48">
        <f t="shared" ref="C12:G12" si="2">C13+C14</f>
        <v>0</v>
      </c>
      <c r="D12" s="48">
        <f t="shared" si="2"/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</row>
    <row r="13" spans="1:7" x14ac:dyDescent="0.25">
      <c r="A13" s="49" t="s">
        <v>211</v>
      </c>
      <c r="B13" s="48">
        <v>0</v>
      </c>
      <c r="C13" s="48">
        <v>0</v>
      </c>
      <c r="D13" s="48">
        <v>0</v>
      </c>
      <c r="E13" s="48">
        <v>0</v>
      </c>
      <c r="F13" s="48">
        <v>0</v>
      </c>
      <c r="G13" s="47">
        <f t="shared" si="1"/>
        <v>0</v>
      </c>
    </row>
    <row r="14" spans="1:7" x14ac:dyDescent="0.25">
      <c r="A14" s="49" t="s">
        <v>212</v>
      </c>
      <c r="B14" s="48">
        <v>0</v>
      </c>
      <c r="C14" s="48">
        <v>0</v>
      </c>
      <c r="D14" s="48">
        <v>0</v>
      </c>
      <c r="E14" s="48">
        <v>0</v>
      </c>
      <c r="F14" s="48">
        <v>0</v>
      </c>
      <c r="G14" s="47">
        <f t="shared" si="1"/>
        <v>0</v>
      </c>
    </row>
    <row r="15" spans="1:7" x14ac:dyDescent="0.25">
      <c r="A15" s="29" t="s">
        <v>213</v>
      </c>
      <c r="B15" s="48">
        <v>10920689.59</v>
      </c>
      <c r="C15" s="48">
        <v>0</v>
      </c>
      <c r="D15" s="48">
        <f>+B15+C15</f>
        <v>10920689.59</v>
      </c>
      <c r="E15" s="48">
        <f>3410264.44+771029.82</f>
        <v>4181294.26</v>
      </c>
      <c r="F15" s="48">
        <f>3410264.44+771029.82</f>
        <v>4181294.26</v>
      </c>
      <c r="G15" s="47">
        <f t="shared" si="1"/>
        <v>6739395.3300000001</v>
      </c>
    </row>
    <row r="16" spans="1:7" ht="30" x14ac:dyDescent="0.25">
      <c r="A16" s="30" t="s">
        <v>214</v>
      </c>
      <c r="B16" s="48">
        <f>B17+B18</f>
        <v>0</v>
      </c>
      <c r="C16" s="48">
        <f t="shared" ref="C16:G16" si="3">C17+C18</f>
        <v>0</v>
      </c>
      <c r="D16" s="48">
        <f t="shared" si="3"/>
        <v>0</v>
      </c>
      <c r="E16" s="48">
        <f t="shared" si="3"/>
        <v>0</v>
      </c>
      <c r="F16" s="48">
        <f t="shared" si="3"/>
        <v>0</v>
      </c>
      <c r="G16" s="48">
        <f t="shared" si="3"/>
        <v>0</v>
      </c>
    </row>
    <row r="17" spans="1:7" x14ac:dyDescent="0.25">
      <c r="A17" s="49" t="s">
        <v>215</v>
      </c>
      <c r="B17" s="48">
        <v>0</v>
      </c>
      <c r="C17" s="48">
        <v>0</v>
      </c>
      <c r="D17" s="48">
        <v>0</v>
      </c>
      <c r="E17" s="48">
        <v>0</v>
      </c>
      <c r="F17" s="48">
        <v>0</v>
      </c>
      <c r="G17" s="47">
        <f t="shared" si="1"/>
        <v>0</v>
      </c>
    </row>
    <row r="18" spans="1:7" x14ac:dyDescent="0.25">
      <c r="A18" s="49" t="s">
        <v>216</v>
      </c>
      <c r="B18" s="48">
        <v>0</v>
      </c>
      <c r="C18" s="48">
        <v>0</v>
      </c>
      <c r="D18" s="48">
        <v>0</v>
      </c>
      <c r="E18" s="48">
        <v>0</v>
      </c>
      <c r="F18" s="48">
        <v>0</v>
      </c>
      <c r="G18" s="47">
        <f t="shared" si="1"/>
        <v>0</v>
      </c>
    </row>
    <row r="19" spans="1:7" x14ac:dyDescent="0.25">
      <c r="A19" s="29" t="s">
        <v>217</v>
      </c>
      <c r="B19" s="48">
        <v>0</v>
      </c>
      <c r="C19" s="48">
        <v>0</v>
      </c>
      <c r="D19" s="48">
        <v>0</v>
      </c>
      <c r="E19" s="48">
        <v>0</v>
      </c>
      <c r="F19" s="48">
        <v>0</v>
      </c>
      <c r="G19" s="47">
        <f t="shared" si="1"/>
        <v>0</v>
      </c>
    </row>
    <row r="20" spans="1:7" x14ac:dyDescent="0.25">
      <c r="A20" s="22"/>
      <c r="B20" s="50"/>
      <c r="C20" s="50"/>
      <c r="D20" s="50"/>
      <c r="E20" s="50"/>
      <c r="F20" s="50"/>
      <c r="G20" s="50"/>
    </row>
    <row r="21" spans="1:7" x14ac:dyDescent="0.25">
      <c r="A21" s="15" t="s">
        <v>218</v>
      </c>
      <c r="B21" s="17">
        <f>SUM(B22,B23,B24,B27,B28,B31)</f>
        <v>0</v>
      </c>
      <c r="C21" s="17">
        <f t="shared" ref="C21:F21" si="4">SUM(C22,C23,C24,C27,C28,C31)</f>
        <v>0</v>
      </c>
      <c r="D21" s="17">
        <f t="shared" si="4"/>
        <v>0</v>
      </c>
      <c r="E21" s="17">
        <f t="shared" si="4"/>
        <v>0</v>
      </c>
      <c r="F21" s="17">
        <f t="shared" si="4"/>
        <v>0</v>
      </c>
      <c r="G21" s="17">
        <f>SUM(G22,G23,G24,G27,G28,G31)</f>
        <v>0</v>
      </c>
    </row>
    <row r="22" spans="1:7" x14ac:dyDescent="0.25">
      <c r="A22" s="29" t="s">
        <v>208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7">
        <f t="shared" ref="G22:G31" si="5">D22-E22</f>
        <v>0</v>
      </c>
    </row>
    <row r="23" spans="1:7" x14ac:dyDescent="0.25">
      <c r="A23" s="29" t="s">
        <v>209</v>
      </c>
      <c r="B23" s="48">
        <v>0</v>
      </c>
      <c r="C23" s="48">
        <v>0</v>
      </c>
      <c r="D23" s="48">
        <v>0</v>
      </c>
      <c r="E23" s="48">
        <v>0</v>
      </c>
      <c r="F23" s="48">
        <v>0</v>
      </c>
      <c r="G23" s="47">
        <f t="shared" si="5"/>
        <v>0</v>
      </c>
    </row>
    <row r="24" spans="1:7" x14ac:dyDescent="0.25">
      <c r="A24" s="29" t="s">
        <v>210</v>
      </c>
      <c r="B24" s="48">
        <f t="shared" ref="B24:G24" si="6">B25+B26</f>
        <v>0</v>
      </c>
      <c r="C24" s="48">
        <f t="shared" si="6"/>
        <v>0</v>
      </c>
      <c r="D24" s="48">
        <f t="shared" si="6"/>
        <v>0</v>
      </c>
      <c r="E24" s="48">
        <f t="shared" si="6"/>
        <v>0</v>
      </c>
      <c r="F24" s="48">
        <f t="shared" si="6"/>
        <v>0</v>
      </c>
      <c r="G24" s="47">
        <f t="shared" si="6"/>
        <v>0</v>
      </c>
    </row>
    <row r="25" spans="1:7" x14ac:dyDescent="0.25">
      <c r="A25" s="49" t="s">
        <v>211</v>
      </c>
      <c r="B25" s="48">
        <v>0</v>
      </c>
      <c r="C25" s="48">
        <v>0</v>
      </c>
      <c r="D25" s="48">
        <v>0</v>
      </c>
      <c r="E25" s="48">
        <v>0</v>
      </c>
      <c r="F25" s="48">
        <v>0</v>
      </c>
      <c r="G25" s="47">
        <f t="shared" si="5"/>
        <v>0</v>
      </c>
    </row>
    <row r="26" spans="1:7" x14ac:dyDescent="0.25">
      <c r="A26" s="49" t="s">
        <v>212</v>
      </c>
      <c r="B26" s="48">
        <v>0</v>
      </c>
      <c r="C26" s="48">
        <v>0</v>
      </c>
      <c r="D26" s="48">
        <v>0</v>
      </c>
      <c r="E26" s="48">
        <v>0</v>
      </c>
      <c r="F26" s="48">
        <v>0</v>
      </c>
      <c r="G26" s="47">
        <f t="shared" si="5"/>
        <v>0</v>
      </c>
    </row>
    <row r="27" spans="1:7" x14ac:dyDescent="0.25">
      <c r="A27" s="29" t="s">
        <v>213</v>
      </c>
      <c r="B27" s="48">
        <v>0</v>
      </c>
      <c r="C27" s="48">
        <v>0</v>
      </c>
      <c r="D27" s="48">
        <v>0</v>
      </c>
      <c r="E27" s="48">
        <v>0</v>
      </c>
      <c r="F27" s="48">
        <v>0</v>
      </c>
      <c r="G27" s="47">
        <f t="shared" si="5"/>
        <v>0</v>
      </c>
    </row>
    <row r="28" spans="1:7" ht="30" x14ac:dyDescent="0.25">
      <c r="A28" s="30" t="s">
        <v>214</v>
      </c>
      <c r="B28" s="48">
        <f t="shared" ref="B28:G28" si="7">B29+B30</f>
        <v>0</v>
      </c>
      <c r="C28" s="48">
        <f t="shared" si="7"/>
        <v>0</v>
      </c>
      <c r="D28" s="48">
        <f t="shared" si="7"/>
        <v>0</v>
      </c>
      <c r="E28" s="48">
        <f t="shared" si="7"/>
        <v>0</v>
      </c>
      <c r="F28" s="48">
        <f t="shared" si="7"/>
        <v>0</v>
      </c>
      <c r="G28" s="47">
        <f t="shared" si="7"/>
        <v>0</v>
      </c>
    </row>
    <row r="29" spans="1:7" x14ac:dyDescent="0.25">
      <c r="A29" s="49" t="s">
        <v>215</v>
      </c>
      <c r="B29" s="48">
        <v>0</v>
      </c>
      <c r="C29" s="48">
        <v>0</v>
      </c>
      <c r="D29" s="48">
        <v>0</v>
      </c>
      <c r="E29" s="48">
        <v>0</v>
      </c>
      <c r="F29" s="48">
        <v>0</v>
      </c>
      <c r="G29" s="47">
        <f t="shared" si="5"/>
        <v>0</v>
      </c>
    </row>
    <row r="30" spans="1:7" x14ac:dyDescent="0.25">
      <c r="A30" s="49" t="s">
        <v>216</v>
      </c>
      <c r="B30" s="48">
        <v>0</v>
      </c>
      <c r="C30" s="48">
        <v>0</v>
      </c>
      <c r="D30" s="48">
        <v>0</v>
      </c>
      <c r="E30" s="48">
        <v>0</v>
      </c>
      <c r="F30" s="48">
        <v>0</v>
      </c>
      <c r="G30" s="47">
        <f t="shared" si="5"/>
        <v>0</v>
      </c>
    </row>
    <row r="31" spans="1:7" x14ac:dyDescent="0.25">
      <c r="A31" s="29" t="s">
        <v>217</v>
      </c>
      <c r="B31" s="48">
        <v>0</v>
      </c>
      <c r="C31" s="48">
        <v>0</v>
      </c>
      <c r="D31" s="48">
        <v>0</v>
      </c>
      <c r="E31" s="48">
        <v>0</v>
      </c>
      <c r="F31" s="48">
        <v>0</v>
      </c>
      <c r="G31" s="47">
        <f t="shared" si="5"/>
        <v>0</v>
      </c>
    </row>
    <row r="32" spans="1:7" x14ac:dyDescent="0.25">
      <c r="A32" s="22"/>
      <c r="B32" s="50"/>
      <c r="C32" s="50"/>
      <c r="D32" s="50"/>
      <c r="E32" s="50"/>
      <c r="F32" s="50"/>
      <c r="G32" s="50"/>
    </row>
    <row r="33" spans="1:7" ht="14.45" customHeight="1" x14ac:dyDescent="0.25">
      <c r="A33" s="1" t="s">
        <v>219</v>
      </c>
      <c r="B33" s="105">
        <f>B21+B9</f>
        <v>36455047.649999999</v>
      </c>
      <c r="C33" s="105">
        <f t="shared" ref="C33:G33" si="8">C21+C9</f>
        <v>25000</v>
      </c>
      <c r="D33" s="105">
        <f t="shared" si="8"/>
        <v>36480047.649999999</v>
      </c>
      <c r="E33" s="105">
        <f t="shared" si="8"/>
        <v>15046238.699999999</v>
      </c>
      <c r="F33" s="105">
        <f t="shared" si="8"/>
        <v>15046238.699999999</v>
      </c>
      <c r="G33" s="105">
        <f t="shared" si="8"/>
        <v>21433808.949999999</v>
      </c>
    </row>
    <row r="34" spans="1:7" ht="14.45" customHeight="1" x14ac:dyDescent="0.25">
      <c r="A34" s="27"/>
      <c r="B34" s="51"/>
      <c r="C34" s="51"/>
      <c r="D34" s="51"/>
      <c r="E34" s="51"/>
      <c r="F34" s="51"/>
      <c r="G34" s="51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 xr:uid="{1E559312-A123-48CF-8546-7CBBDC6870FE}">
      <formula1>-1.79769313486231E+100</formula1>
      <formula2>1.79769313486231E+100</formula2>
    </dataValidation>
  </dataValidations>
  <pageMargins left="0.51181102362204722" right="0.31496062992125984" top="0.74803149606299213" bottom="0.74803149606299213" header="0.31496062992125984" footer="0.31496062992125984"/>
  <pageSetup paperSize="9" scale="58" orientation="portrait" horizontalDpi="1200" verticalDpi="1200" r:id="rId1"/>
  <ignoredErrors>
    <ignoredError sqref="B11:G11 B34:G34 B12:F14 B16:F33 C15" unlockedFormula="1"/>
    <ignoredError sqref="G12:G33" formula="1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40" customWidth="1"/>
    <col min="2" max="3" width="16.42578125" style="40" customWidth="1"/>
    <col min="4" max="4" width="16.28515625" style="40" customWidth="1"/>
    <col min="5" max="5" width="17" style="40" customWidth="1"/>
    <col min="6" max="6" width="14.7109375" style="40" customWidth="1"/>
    <col min="7" max="7" width="15.5703125" style="40" customWidth="1"/>
    <col min="8" max="163" width="11.5703125" style="40"/>
    <col min="164" max="164" width="47.7109375" style="40" customWidth="1"/>
    <col min="165" max="166" width="16.42578125" style="40" customWidth="1"/>
    <col min="167" max="167" width="16.28515625" style="40" customWidth="1"/>
    <col min="168" max="168" width="17" style="40" customWidth="1"/>
    <col min="169" max="169" width="14.7109375" style="40" customWidth="1"/>
    <col min="170" max="170" width="15.5703125" style="40" customWidth="1"/>
    <col min="171" max="419" width="11.5703125" style="40"/>
    <col min="420" max="420" width="47.7109375" style="40" customWidth="1"/>
    <col min="421" max="422" width="16.42578125" style="40" customWidth="1"/>
    <col min="423" max="423" width="16.28515625" style="40" customWidth="1"/>
    <col min="424" max="424" width="17" style="40" customWidth="1"/>
    <col min="425" max="425" width="14.7109375" style="40" customWidth="1"/>
    <col min="426" max="426" width="15.5703125" style="40" customWidth="1"/>
    <col min="427" max="675" width="11.5703125" style="40"/>
    <col min="676" max="676" width="47.7109375" style="40" customWidth="1"/>
    <col min="677" max="678" width="16.42578125" style="40" customWidth="1"/>
    <col min="679" max="679" width="16.28515625" style="40" customWidth="1"/>
    <col min="680" max="680" width="17" style="40" customWidth="1"/>
    <col min="681" max="681" width="14.7109375" style="40" customWidth="1"/>
    <col min="682" max="682" width="15.5703125" style="40" customWidth="1"/>
    <col min="683" max="931" width="11.5703125" style="40"/>
    <col min="932" max="932" width="47.7109375" style="40" customWidth="1"/>
    <col min="933" max="934" width="16.42578125" style="40" customWidth="1"/>
    <col min="935" max="935" width="16.28515625" style="40" customWidth="1"/>
    <col min="936" max="936" width="17" style="40" customWidth="1"/>
    <col min="937" max="937" width="14.7109375" style="40" customWidth="1"/>
    <col min="938" max="938" width="15.5703125" style="40" customWidth="1"/>
    <col min="939" max="1187" width="11.5703125" style="40"/>
    <col min="1188" max="1188" width="47.7109375" style="40" customWidth="1"/>
    <col min="1189" max="1190" width="16.42578125" style="40" customWidth="1"/>
    <col min="1191" max="1191" width="16.28515625" style="40" customWidth="1"/>
    <col min="1192" max="1192" width="17" style="40" customWidth="1"/>
    <col min="1193" max="1193" width="14.7109375" style="40" customWidth="1"/>
    <col min="1194" max="1194" width="15.5703125" style="40" customWidth="1"/>
    <col min="1195" max="1443" width="11.5703125" style="40"/>
    <col min="1444" max="1444" width="47.7109375" style="40" customWidth="1"/>
    <col min="1445" max="1446" width="16.42578125" style="40" customWidth="1"/>
    <col min="1447" max="1447" width="16.28515625" style="40" customWidth="1"/>
    <col min="1448" max="1448" width="17" style="40" customWidth="1"/>
    <col min="1449" max="1449" width="14.7109375" style="40" customWidth="1"/>
    <col min="1450" max="1450" width="15.5703125" style="40" customWidth="1"/>
    <col min="1451" max="1699" width="11.5703125" style="40"/>
    <col min="1700" max="1700" width="47.7109375" style="40" customWidth="1"/>
    <col min="1701" max="1702" width="16.42578125" style="40" customWidth="1"/>
    <col min="1703" max="1703" width="16.28515625" style="40" customWidth="1"/>
    <col min="1704" max="1704" width="17" style="40" customWidth="1"/>
    <col min="1705" max="1705" width="14.7109375" style="40" customWidth="1"/>
    <col min="1706" max="1706" width="15.5703125" style="40" customWidth="1"/>
    <col min="1707" max="1955" width="11.5703125" style="40"/>
    <col min="1956" max="1956" width="47.7109375" style="40" customWidth="1"/>
    <col min="1957" max="1958" width="16.42578125" style="40" customWidth="1"/>
    <col min="1959" max="1959" width="16.28515625" style="40" customWidth="1"/>
    <col min="1960" max="1960" width="17" style="40" customWidth="1"/>
    <col min="1961" max="1961" width="14.7109375" style="40" customWidth="1"/>
    <col min="1962" max="1962" width="15.5703125" style="40" customWidth="1"/>
    <col min="1963" max="2211" width="11.5703125" style="40"/>
    <col min="2212" max="2212" width="47.7109375" style="40" customWidth="1"/>
    <col min="2213" max="2214" width="16.42578125" style="40" customWidth="1"/>
    <col min="2215" max="2215" width="16.28515625" style="40" customWidth="1"/>
    <col min="2216" max="2216" width="17" style="40" customWidth="1"/>
    <col min="2217" max="2217" width="14.7109375" style="40" customWidth="1"/>
    <col min="2218" max="2218" width="15.5703125" style="40" customWidth="1"/>
    <col min="2219" max="2467" width="11.5703125" style="40"/>
    <col min="2468" max="2468" width="47.7109375" style="40" customWidth="1"/>
    <col min="2469" max="2470" width="16.42578125" style="40" customWidth="1"/>
    <col min="2471" max="2471" width="16.28515625" style="40" customWidth="1"/>
    <col min="2472" max="2472" width="17" style="40" customWidth="1"/>
    <col min="2473" max="2473" width="14.7109375" style="40" customWidth="1"/>
    <col min="2474" max="2474" width="15.5703125" style="40" customWidth="1"/>
    <col min="2475" max="2723" width="11.5703125" style="40"/>
    <col min="2724" max="2724" width="47.7109375" style="40" customWidth="1"/>
    <col min="2725" max="2726" width="16.42578125" style="40" customWidth="1"/>
    <col min="2727" max="2727" width="16.28515625" style="40" customWidth="1"/>
    <col min="2728" max="2728" width="17" style="40" customWidth="1"/>
    <col min="2729" max="2729" width="14.7109375" style="40" customWidth="1"/>
    <col min="2730" max="2730" width="15.5703125" style="40" customWidth="1"/>
    <col min="2731" max="2979" width="11.5703125" style="40"/>
    <col min="2980" max="2980" width="47.7109375" style="40" customWidth="1"/>
    <col min="2981" max="2982" width="16.42578125" style="40" customWidth="1"/>
    <col min="2983" max="2983" width="16.28515625" style="40" customWidth="1"/>
    <col min="2984" max="2984" width="17" style="40" customWidth="1"/>
    <col min="2985" max="2985" width="14.7109375" style="40" customWidth="1"/>
    <col min="2986" max="2986" width="15.5703125" style="40" customWidth="1"/>
    <col min="2987" max="3235" width="11.5703125" style="40"/>
    <col min="3236" max="3236" width="47.7109375" style="40" customWidth="1"/>
    <col min="3237" max="3238" width="16.42578125" style="40" customWidth="1"/>
    <col min="3239" max="3239" width="16.28515625" style="40" customWidth="1"/>
    <col min="3240" max="3240" width="17" style="40" customWidth="1"/>
    <col min="3241" max="3241" width="14.7109375" style="40" customWidth="1"/>
    <col min="3242" max="3242" width="15.5703125" style="40" customWidth="1"/>
    <col min="3243" max="3491" width="11.5703125" style="40"/>
    <col min="3492" max="3492" width="47.7109375" style="40" customWidth="1"/>
    <col min="3493" max="3494" width="16.42578125" style="40" customWidth="1"/>
    <col min="3495" max="3495" width="16.28515625" style="40" customWidth="1"/>
    <col min="3496" max="3496" width="17" style="40" customWidth="1"/>
    <col min="3497" max="3497" width="14.7109375" style="40" customWidth="1"/>
    <col min="3498" max="3498" width="15.5703125" style="40" customWidth="1"/>
    <col min="3499" max="3747" width="11.5703125" style="40"/>
    <col min="3748" max="3748" width="47.7109375" style="40" customWidth="1"/>
    <col min="3749" max="3750" width="16.42578125" style="40" customWidth="1"/>
    <col min="3751" max="3751" width="16.28515625" style="40" customWidth="1"/>
    <col min="3752" max="3752" width="17" style="40" customWidth="1"/>
    <col min="3753" max="3753" width="14.7109375" style="40" customWidth="1"/>
    <col min="3754" max="3754" width="15.5703125" style="40" customWidth="1"/>
    <col min="3755" max="4003" width="11.5703125" style="40"/>
    <col min="4004" max="4004" width="47.7109375" style="40" customWidth="1"/>
    <col min="4005" max="4006" width="16.42578125" style="40" customWidth="1"/>
    <col min="4007" max="4007" width="16.28515625" style="40" customWidth="1"/>
    <col min="4008" max="4008" width="17" style="40" customWidth="1"/>
    <col min="4009" max="4009" width="14.7109375" style="40" customWidth="1"/>
    <col min="4010" max="4010" width="15.5703125" style="40" customWidth="1"/>
    <col min="4011" max="4259" width="11.5703125" style="40"/>
    <col min="4260" max="4260" width="47.7109375" style="40" customWidth="1"/>
    <col min="4261" max="4262" width="16.42578125" style="40" customWidth="1"/>
    <col min="4263" max="4263" width="16.28515625" style="40" customWidth="1"/>
    <col min="4264" max="4264" width="17" style="40" customWidth="1"/>
    <col min="4265" max="4265" width="14.7109375" style="40" customWidth="1"/>
    <col min="4266" max="4266" width="15.5703125" style="40" customWidth="1"/>
    <col min="4267" max="4515" width="11.5703125" style="40"/>
    <col min="4516" max="4516" width="47.7109375" style="40" customWidth="1"/>
    <col min="4517" max="4518" width="16.42578125" style="40" customWidth="1"/>
    <col min="4519" max="4519" width="16.28515625" style="40" customWidth="1"/>
    <col min="4520" max="4520" width="17" style="40" customWidth="1"/>
    <col min="4521" max="4521" width="14.7109375" style="40" customWidth="1"/>
    <col min="4522" max="4522" width="15.5703125" style="40" customWidth="1"/>
    <col min="4523" max="4771" width="11.5703125" style="40"/>
    <col min="4772" max="4772" width="47.7109375" style="40" customWidth="1"/>
    <col min="4773" max="4774" width="16.42578125" style="40" customWidth="1"/>
    <col min="4775" max="4775" width="16.28515625" style="40" customWidth="1"/>
    <col min="4776" max="4776" width="17" style="40" customWidth="1"/>
    <col min="4777" max="4777" width="14.7109375" style="40" customWidth="1"/>
    <col min="4778" max="4778" width="15.5703125" style="40" customWidth="1"/>
    <col min="4779" max="5027" width="11.5703125" style="40"/>
    <col min="5028" max="5028" width="47.7109375" style="40" customWidth="1"/>
    <col min="5029" max="5030" width="16.42578125" style="40" customWidth="1"/>
    <col min="5031" max="5031" width="16.28515625" style="40" customWidth="1"/>
    <col min="5032" max="5032" width="17" style="40" customWidth="1"/>
    <col min="5033" max="5033" width="14.7109375" style="40" customWidth="1"/>
    <col min="5034" max="5034" width="15.5703125" style="40" customWidth="1"/>
    <col min="5035" max="5283" width="11.5703125" style="40"/>
    <col min="5284" max="5284" width="47.7109375" style="40" customWidth="1"/>
    <col min="5285" max="5286" width="16.42578125" style="40" customWidth="1"/>
    <col min="5287" max="5287" width="16.28515625" style="40" customWidth="1"/>
    <col min="5288" max="5288" width="17" style="40" customWidth="1"/>
    <col min="5289" max="5289" width="14.7109375" style="40" customWidth="1"/>
    <col min="5290" max="5290" width="15.5703125" style="40" customWidth="1"/>
    <col min="5291" max="5539" width="11.5703125" style="40"/>
    <col min="5540" max="5540" width="47.7109375" style="40" customWidth="1"/>
    <col min="5541" max="5542" width="16.42578125" style="40" customWidth="1"/>
    <col min="5543" max="5543" width="16.28515625" style="40" customWidth="1"/>
    <col min="5544" max="5544" width="17" style="40" customWidth="1"/>
    <col min="5545" max="5545" width="14.7109375" style="40" customWidth="1"/>
    <col min="5546" max="5546" width="15.5703125" style="40" customWidth="1"/>
    <col min="5547" max="5795" width="11.5703125" style="40"/>
    <col min="5796" max="5796" width="47.7109375" style="40" customWidth="1"/>
    <col min="5797" max="5798" width="16.42578125" style="40" customWidth="1"/>
    <col min="5799" max="5799" width="16.28515625" style="40" customWidth="1"/>
    <col min="5800" max="5800" width="17" style="40" customWidth="1"/>
    <col min="5801" max="5801" width="14.7109375" style="40" customWidth="1"/>
    <col min="5802" max="5802" width="15.5703125" style="40" customWidth="1"/>
    <col min="5803" max="6051" width="11.5703125" style="40"/>
    <col min="6052" max="6052" width="47.7109375" style="40" customWidth="1"/>
    <col min="6053" max="6054" width="16.42578125" style="40" customWidth="1"/>
    <col min="6055" max="6055" width="16.28515625" style="40" customWidth="1"/>
    <col min="6056" max="6056" width="17" style="40" customWidth="1"/>
    <col min="6057" max="6057" width="14.7109375" style="40" customWidth="1"/>
    <col min="6058" max="6058" width="15.5703125" style="40" customWidth="1"/>
    <col min="6059" max="6307" width="11.5703125" style="40"/>
    <col min="6308" max="6308" width="47.7109375" style="40" customWidth="1"/>
    <col min="6309" max="6310" width="16.42578125" style="40" customWidth="1"/>
    <col min="6311" max="6311" width="16.28515625" style="40" customWidth="1"/>
    <col min="6312" max="6312" width="17" style="40" customWidth="1"/>
    <col min="6313" max="6313" width="14.7109375" style="40" customWidth="1"/>
    <col min="6314" max="6314" width="15.5703125" style="40" customWidth="1"/>
    <col min="6315" max="6563" width="11.5703125" style="40"/>
    <col min="6564" max="6564" width="47.7109375" style="40" customWidth="1"/>
    <col min="6565" max="6566" width="16.42578125" style="40" customWidth="1"/>
    <col min="6567" max="6567" width="16.28515625" style="40" customWidth="1"/>
    <col min="6568" max="6568" width="17" style="40" customWidth="1"/>
    <col min="6569" max="6569" width="14.7109375" style="40" customWidth="1"/>
    <col min="6570" max="6570" width="15.5703125" style="40" customWidth="1"/>
    <col min="6571" max="6819" width="11.5703125" style="40"/>
    <col min="6820" max="6820" width="47.7109375" style="40" customWidth="1"/>
    <col min="6821" max="6822" width="16.42578125" style="40" customWidth="1"/>
    <col min="6823" max="6823" width="16.28515625" style="40" customWidth="1"/>
    <col min="6824" max="6824" width="17" style="40" customWidth="1"/>
    <col min="6825" max="6825" width="14.7109375" style="40" customWidth="1"/>
    <col min="6826" max="6826" width="15.5703125" style="40" customWidth="1"/>
    <col min="6827" max="7075" width="11.5703125" style="40"/>
    <col min="7076" max="7076" width="47.7109375" style="40" customWidth="1"/>
    <col min="7077" max="7078" width="16.42578125" style="40" customWidth="1"/>
    <col min="7079" max="7079" width="16.28515625" style="40" customWidth="1"/>
    <col min="7080" max="7080" width="17" style="40" customWidth="1"/>
    <col min="7081" max="7081" width="14.7109375" style="40" customWidth="1"/>
    <col min="7082" max="7082" width="15.5703125" style="40" customWidth="1"/>
    <col min="7083" max="7331" width="11.5703125" style="40"/>
    <col min="7332" max="7332" width="47.7109375" style="40" customWidth="1"/>
    <col min="7333" max="7334" width="16.42578125" style="40" customWidth="1"/>
    <col min="7335" max="7335" width="16.28515625" style="40" customWidth="1"/>
    <col min="7336" max="7336" width="17" style="40" customWidth="1"/>
    <col min="7337" max="7337" width="14.7109375" style="40" customWidth="1"/>
    <col min="7338" max="7338" width="15.5703125" style="40" customWidth="1"/>
    <col min="7339" max="7587" width="11.5703125" style="40"/>
    <col min="7588" max="7588" width="47.7109375" style="40" customWidth="1"/>
    <col min="7589" max="7590" width="16.42578125" style="40" customWidth="1"/>
    <col min="7591" max="7591" width="16.28515625" style="40" customWidth="1"/>
    <col min="7592" max="7592" width="17" style="40" customWidth="1"/>
    <col min="7593" max="7593" width="14.7109375" style="40" customWidth="1"/>
    <col min="7594" max="7594" width="15.5703125" style="40" customWidth="1"/>
    <col min="7595" max="7843" width="11.5703125" style="40"/>
    <col min="7844" max="7844" width="47.7109375" style="40" customWidth="1"/>
    <col min="7845" max="7846" width="16.42578125" style="40" customWidth="1"/>
    <col min="7847" max="7847" width="16.28515625" style="40" customWidth="1"/>
    <col min="7848" max="7848" width="17" style="40" customWidth="1"/>
    <col min="7849" max="7849" width="14.7109375" style="40" customWidth="1"/>
    <col min="7850" max="7850" width="15.5703125" style="40" customWidth="1"/>
    <col min="7851" max="8099" width="11.5703125" style="40"/>
    <col min="8100" max="8100" width="47.7109375" style="40" customWidth="1"/>
    <col min="8101" max="8102" width="16.42578125" style="40" customWidth="1"/>
    <col min="8103" max="8103" width="16.28515625" style="40" customWidth="1"/>
    <col min="8104" max="8104" width="17" style="40" customWidth="1"/>
    <col min="8105" max="8105" width="14.7109375" style="40" customWidth="1"/>
    <col min="8106" max="8106" width="15.5703125" style="40" customWidth="1"/>
    <col min="8107" max="8355" width="11.5703125" style="40"/>
    <col min="8356" max="8356" width="47.7109375" style="40" customWidth="1"/>
    <col min="8357" max="8358" width="16.42578125" style="40" customWidth="1"/>
    <col min="8359" max="8359" width="16.28515625" style="40" customWidth="1"/>
    <col min="8360" max="8360" width="17" style="40" customWidth="1"/>
    <col min="8361" max="8361" width="14.7109375" style="40" customWidth="1"/>
    <col min="8362" max="8362" width="15.5703125" style="40" customWidth="1"/>
    <col min="8363" max="8611" width="11.5703125" style="40"/>
    <col min="8612" max="8612" width="47.7109375" style="40" customWidth="1"/>
    <col min="8613" max="8614" width="16.42578125" style="40" customWidth="1"/>
    <col min="8615" max="8615" width="16.28515625" style="40" customWidth="1"/>
    <col min="8616" max="8616" width="17" style="40" customWidth="1"/>
    <col min="8617" max="8617" width="14.7109375" style="40" customWidth="1"/>
    <col min="8618" max="8618" width="15.5703125" style="40" customWidth="1"/>
    <col min="8619" max="8867" width="11.5703125" style="40"/>
    <col min="8868" max="8868" width="47.7109375" style="40" customWidth="1"/>
    <col min="8869" max="8870" width="16.42578125" style="40" customWidth="1"/>
    <col min="8871" max="8871" width="16.28515625" style="40" customWidth="1"/>
    <col min="8872" max="8872" width="17" style="40" customWidth="1"/>
    <col min="8873" max="8873" width="14.7109375" style="40" customWidth="1"/>
    <col min="8874" max="8874" width="15.5703125" style="40" customWidth="1"/>
    <col min="8875" max="9123" width="11.5703125" style="40"/>
    <col min="9124" max="9124" width="47.7109375" style="40" customWidth="1"/>
    <col min="9125" max="9126" width="16.42578125" style="40" customWidth="1"/>
    <col min="9127" max="9127" width="16.28515625" style="40" customWidth="1"/>
    <col min="9128" max="9128" width="17" style="40" customWidth="1"/>
    <col min="9129" max="9129" width="14.7109375" style="40" customWidth="1"/>
    <col min="9130" max="9130" width="15.5703125" style="40" customWidth="1"/>
    <col min="9131" max="9379" width="11.5703125" style="40"/>
    <col min="9380" max="9380" width="47.7109375" style="40" customWidth="1"/>
    <col min="9381" max="9382" width="16.42578125" style="40" customWidth="1"/>
    <col min="9383" max="9383" width="16.28515625" style="40" customWidth="1"/>
    <col min="9384" max="9384" width="17" style="40" customWidth="1"/>
    <col min="9385" max="9385" width="14.7109375" style="40" customWidth="1"/>
    <col min="9386" max="9386" width="15.5703125" style="40" customWidth="1"/>
    <col min="9387" max="9635" width="11.5703125" style="40"/>
    <col min="9636" max="9636" width="47.7109375" style="40" customWidth="1"/>
    <col min="9637" max="9638" width="16.42578125" style="40" customWidth="1"/>
    <col min="9639" max="9639" width="16.28515625" style="40" customWidth="1"/>
    <col min="9640" max="9640" width="17" style="40" customWidth="1"/>
    <col min="9641" max="9641" width="14.7109375" style="40" customWidth="1"/>
    <col min="9642" max="9642" width="15.5703125" style="40" customWidth="1"/>
    <col min="9643" max="9891" width="11.5703125" style="40"/>
    <col min="9892" max="9892" width="47.7109375" style="40" customWidth="1"/>
    <col min="9893" max="9894" width="16.42578125" style="40" customWidth="1"/>
    <col min="9895" max="9895" width="16.28515625" style="40" customWidth="1"/>
    <col min="9896" max="9896" width="17" style="40" customWidth="1"/>
    <col min="9897" max="9897" width="14.7109375" style="40" customWidth="1"/>
    <col min="9898" max="9898" width="15.5703125" style="40" customWidth="1"/>
    <col min="9899" max="10147" width="11.5703125" style="40"/>
    <col min="10148" max="10148" width="47.7109375" style="40" customWidth="1"/>
    <col min="10149" max="10150" width="16.42578125" style="40" customWidth="1"/>
    <col min="10151" max="10151" width="16.28515625" style="40" customWidth="1"/>
    <col min="10152" max="10152" width="17" style="40" customWidth="1"/>
    <col min="10153" max="10153" width="14.7109375" style="40" customWidth="1"/>
    <col min="10154" max="10154" width="15.5703125" style="40" customWidth="1"/>
    <col min="10155" max="10403" width="11.5703125" style="40"/>
    <col min="10404" max="10404" width="47.7109375" style="40" customWidth="1"/>
    <col min="10405" max="10406" width="16.42578125" style="40" customWidth="1"/>
    <col min="10407" max="10407" width="16.28515625" style="40" customWidth="1"/>
    <col min="10408" max="10408" width="17" style="40" customWidth="1"/>
    <col min="10409" max="10409" width="14.7109375" style="40" customWidth="1"/>
    <col min="10410" max="10410" width="15.5703125" style="40" customWidth="1"/>
    <col min="10411" max="10659" width="11.5703125" style="40"/>
    <col min="10660" max="10660" width="47.7109375" style="40" customWidth="1"/>
    <col min="10661" max="10662" width="16.42578125" style="40" customWidth="1"/>
    <col min="10663" max="10663" width="16.28515625" style="40" customWidth="1"/>
    <col min="10664" max="10664" width="17" style="40" customWidth="1"/>
    <col min="10665" max="10665" width="14.7109375" style="40" customWidth="1"/>
    <col min="10666" max="10666" width="15.5703125" style="40" customWidth="1"/>
    <col min="10667" max="10915" width="11.5703125" style="40"/>
    <col min="10916" max="10916" width="47.7109375" style="40" customWidth="1"/>
    <col min="10917" max="10918" width="16.42578125" style="40" customWidth="1"/>
    <col min="10919" max="10919" width="16.28515625" style="40" customWidth="1"/>
    <col min="10920" max="10920" width="17" style="40" customWidth="1"/>
    <col min="10921" max="10921" width="14.7109375" style="40" customWidth="1"/>
    <col min="10922" max="10922" width="15.5703125" style="40" customWidth="1"/>
    <col min="10923" max="11171" width="11.5703125" style="40"/>
    <col min="11172" max="11172" width="47.7109375" style="40" customWidth="1"/>
    <col min="11173" max="11174" width="16.42578125" style="40" customWidth="1"/>
    <col min="11175" max="11175" width="16.28515625" style="40" customWidth="1"/>
    <col min="11176" max="11176" width="17" style="40" customWidth="1"/>
    <col min="11177" max="11177" width="14.7109375" style="40" customWidth="1"/>
    <col min="11178" max="11178" width="15.5703125" style="40" customWidth="1"/>
    <col min="11179" max="11427" width="11.5703125" style="40"/>
    <col min="11428" max="11428" width="47.7109375" style="40" customWidth="1"/>
    <col min="11429" max="11430" width="16.42578125" style="40" customWidth="1"/>
    <col min="11431" max="11431" width="16.28515625" style="40" customWidth="1"/>
    <col min="11432" max="11432" width="17" style="40" customWidth="1"/>
    <col min="11433" max="11433" width="14.7109375" style="40" customWidth="1"/>
    <col min="11434" max="11434" width="15.5703125" style="40" customWidth="1"/>
    <col min="11435" max="11683" width="11.5703125" style="40"/>
    <col min="11684" max="11684" width="47.7109375" style="40" customWidth="1"/>
    <col min="11685" max="11686" width="16.42578125" style="40" customWidth="1"/>
    <col min="11687" max="11687" width="16.28515625" style="40" customWidth="1"/>
    <col min="11688" max="11688" width="17" style="40" customWidth="1"/>
    <col min="11689" max="11689" width="14.7109375" style="40" customWidth="1"/>
    <col min="11690" max="11690" width="15.5703125" style="40" customWidth="1"/>
    <col min="11691" max="11939" width="11.5703125" style="40"/>
    <col min="11940" max="11940" width="47.7109375" style="40" customWidth="1"/>
    <col min="11941" max="11942" width="16.42578125" style="40" customWidth="1"/>
    <col min="11943" max="11943" width="16.28515625" style="40" customWidth="1"/>
    <col min="11944" max="11944" width="17" style="40" customWidth="1"/>
    <col min="11945" max="11945" width="14.7109375" style="40" customWidth="1"/>
    <col min="11946" max="11946" width="15.5703125" style="40" customWidth="1"/>
    <col min="11947" max="12195" width="11.5703125" style="40"/>
    <col min="12196" max="12196" width="47.7109375" style="40" customWidth="1"/>
    <col min="12197" max="12198" width="16.42578125" style="40" customWidth="1"/>
    <col min="12199" max="12199" width="16.28515625" style="40" customWidth="1"/>
    <col min="12200" max="12200" width="17" style="40" customWidth="1"/>
    <col min="12201" max="12201" width="14.7109375" style="40" customWidth="1"/>
    <col min="12202" max="12202" width="15.5703125" style="40" customWidth="1"/>
    <col min="12203" max="12451" width="11.5703125" style="40"/>
    <col min="12452" max="12452" width="47.7109375" style="40" customWidth="1"/>
    <col min="12453" max="12454" width="16.42578125" style="40" customWidth="1"/>
    <col min="12455" max="12455" width="16.28515625" style="40" customWidth="1"/>
    <col min="12456" max="12456" width="17" style="40" customWidth="1"/>
    <col min="12457" max="12457" width="14.7109375" style="40" customWidth="1"/>
    <col min="12458" max="12458" width="15.5703125" style="40" customWidth="1"/>
    <col min="12459" max="12707" width="11.5703125" style="40"/>
    <col min="12708" max="12708" width="47.7109375" style="40" customWidth="1"/>
    <col min="12709" max="12710" width="16.42578125" style="40" customWidth="1"/>
    <col min="12711" max="12711" width="16.28515625" style="40" customWidth="1"/>
    <col min="12712" max="12712" width="17" style="40" customWidth="1"/>
    <col min="12713" max="12713" width="14.7109375" style="40" customWidth="1"/>
    <col min="12714" max="12714" width="15.5703125" style="40" customWidth="1"/>
    <col min="12715" max="12963" width="11.5703125" style="40"/>
    <col min="12964" max="12964" width="47.7109375" style="40" customWidth="1"/>
    <col min="12965" max="12966" width="16.42578125" style="40" customWidth="1"/>
    <col min="12967" max="12967" width="16.28515625" style="40" customWidth="1"/>
    <col min="12968" max="12968" width="17" style="40" customWidth="1"/>
    <col min="12969" max="12969" width="14.7109375" style="40" customWidth="1"/>
    <col min="12970" max="12970" width="15.5703125" style="40" customWidth="1"/>
    <col min="12971" max="13219" width="11.5703125" style="40"/>
    <col min="13220" max="13220" width="47.7109375" style="40" customWidth="1"/>
    <col min="13221" max="13222" width="16.42578125" style="40" customWidth="1"/>
    <col min="13223" max="13223" width="16.28515625" style="40" customWidth="1"/>
    <col min="13224" max="13224" width="17" style="40" customWidth="1"/>
    <col min="13225" max="13225" width="14.7109375" style="40" customWidth="1"/>
    <col min="13226" max="13226" width="15.5703125" style="40" customWidth="1"/>
    <col min="13227" max="13475" width="11.5703125" style="40"/>
    <col min="13476" max="13476" width="47.7109375" style="40" customWidth="1"/>
    <col min="13477" max="13478" width="16.42578125" style="40" customWidth="1"/>
    <col min="13479" max="13479" width="16.28515625" style="40" customWidth="1"/>
    <col min="13480" max="13480" width="17" style="40" customWidth="1"/>
    <col min="13481" max="13481" width="14.7109375" style="40" customWidth="1"/>
    <col min="13482" max="13482" width="15.5703125" style="40" customWidth="1"/>
    <col min="13483" max="13731" width="11.5703125" style="40"/>
    <col min="13732" max="13732" width="47.7109375" style="40" customWidth="1"/>
    <col min="13733" max="13734" width="16.42578125" style="40" customWidth="1"/>
    <col min="13735" max="13735" width="16.28515625" style="40" customWidth="1"/>
    <col min="13736" max="13736" width="17" style="40" customWidth="1"/>
    <col min="13737" max="13737" width="14.7109375" style="40" customWidth="1"/>
    <col min="13738" max="13738" width="15.5703125" style="40" customWidth="1"/>
    <col min="13739" max="13987" width="11.5703125" style="40"/>
    <col min="13988" max="13988" width="47.7109375" style="40" customWidth="1"/>
    <col min="13989" max="13990" width="16.42578125" style="40" customWidth="1"/>
    <col min="13991" max="13991" width="16.28515625" style="40" customWidth="1"/>
    <col min="13992" max="13992" width="17" style="40" customWidth="1"/>
    <col min="13993" max="13993" width="14.7109375" style="40" customWidth="1"/>
    <col min="13994" max="13994" width="15.5703125" style="40" customWidth="1"/>
    <col min="13995" max="14243" width="11.5703125" style="40"/>
    <col min="14244" max="14244" width="47.7109375" style="40" customWidth="1"/>
    <col min="14245" max="14246" width="16.42578125" style="40" customWidth="1"/>
    <col min="14247" max="14247" width="16.28515625" style="40" customWidth="1"/>
    <col min="14248" max="14248" width="17" style="40" customWidth="1"/>
    <col min="14249" max="14249" width="14.7109375" style="40" customWidth="1"/>
    <col min="14250" max="14250" width="15.5703125" style="40" customWidth="1"/>
    <col min="14251" max="14499" width="11.5703125" style="40"/>
    <col min="14500" max="14500" width="47.7109375" style="40" customWidth="1"/>
    <col min="14501" max="14502" width="16.42578125" style="40" customWidth="1"/>
    <col min="14503" max="14503" width="16.28515625" style="40" customWidth="1"/>
    <col min="14504" max="14504" width="17" style="40" customWidth="1"/>
    <col min="14505" max="14505" width="14.7109375" style="40" customWidth="1"/>
    <col min="14506" max="14506" width="15.5703125" style="40" customWidth="1"/>
    <col min="14507" max="14755" width="11.5703125" style="40"/>
    <col min="14756" max="14756" width="47.7109375" style="40" customWidth="1"/>
    <col min="14757" max="14758" width="16.42578125" style="40" customWidth="1"/>
    <col min="14759" max="14759" width="16.28515625" style="40" customWidth="1"/>
    <col min="14760" max="14760" width="17" style="40" customWidth="1"/>
    <col min="14761" max="14761" width="14.7109375" style="40" customWidth="1"/>
    <col min="14762" max="14762" width="15.5703125" style="40" customWidth="1"/>
    <col min="14763" max="15011" width="11.5703125" style="40"/>
    <col min="15012" max="15012" width="47.7109375" style="40" customWidth="1"/>
    <col min="15013" max="15014" width="16.42578125" style="40" customWidth="1"/>
    <col min="15015" max="15015" width="16.28515625" style="40" customWidth="1"/>
    <col min="15016" max="15016" width="17" style="40" customWidth="1"/>
    <col min="15017" max="15017" width="14.7109375" style="40" customWidth="1"/>
    <col min="15018" max="15018" width="15.5703125" style="40" customWidth="1"/>
    <col min="15019" max="15267" width="11.5703125" style="40"/>
    <col min="15268" max="15268" width="47.7109375" style="40" customWidth="1"/>
    <col min="15269" max="15270" width="16.42578125" style="40" customWidth="1"/>
    <col min="15271" max="15271" width="16.28515625" style="40" customWidth="1"/>
    <col min="15272" max="15272" width="17" style="40" customWidth="1"/>
    <col min="15273" max="15273" width="14.7109375" style="40" customWidth="1"/>
    <col min="15274" max="15274" width="15.5703125" style="40" customWidth="1"/>
    <col min="15275" max="15523" width="11.5703125" style="40"/>
    <col min="15524" max="15524" width="47.7109375" style="40" customWidth="1"/>
    <col min="15525" max="15526" width="16.42578125" style="40" customWidth="1"/>
    <col min="15527" max="15527" width="16.28515625" style="40" customWidth="1"/>
    <col min="15528" max="15528" width="17" style="40" customWidth="1"/>
    <col min="15529" max="15529" width="14.7109375" style="40" customWidth="1"/>
    <col min="15530" max="15530" width="15.5703125" style="40" customWidth="1"/>
    <col min="15531" max="15779" width="11.5703125" style="40"/>
    <col min="15780" max="15780" width="47.7109375" style="40" customWidth="1"/>
    <col min="15781" max="15782" width="16.42578125" style="40" customWidth="1"/>
    <col min="15783" max="15783" width="16.28515625" style="40" customWidth="1"/>
    <col min="15784" max="15784" width="17" style="40" customWidth="1"/>
    <col min="15785" max="15785" width="14.7109375" style="40" customWidth="1"/>
    <col min="15786" max="15786" width="15.5703125" style="40" customWidth="1"/>
    <col min="15787" max="16035" width="11.5703125" style="40"/>
    <col min="16036" max="16036" width="47.7109375" style="40" customWidth="1"/>
    <col min="16037" max="16038" width="16.42578125" style="40" customWidth="1"/>
    <col min="16039" max="16039" width="16.28515625" style="40" customWidth="1"/>
    <col min="16040" max="16040" width="17" style="40" customWidth="1"/>
    <col min="16041" max="16041" width="14.7109375" style="40" customWidth="1"/>
    <col min="16042" max="16042" width="15.5703125" style="40" customWidth="1"/>
    <col min="16043" max="16384" width="11.5703125" style="40"/>
  </cols>
  <sheetData>
    <row r="1" spans="1:7" x14ac:dyDescent="0.25">
      <c r="A1" s="134" t="s">
        <v>220</v>
      </c>
      <c r="B1" s="134"/>
      <c r="C1" s="134"/>
      <c r="D1" s="134"/>
      <c r="E1" s="134"/>
      <c r="F1" s="134"/>
      <c r="G1" s="134"/>
    </row>
    <row r="2" spans="1:7" x14ac:dyDescent="0.25">
      <c r="A2" s="79" t="e">
        <f>#REF!</f>
        <v>#REF!</v>
      </c>
      <c r="B2" s="80"/>
      <c r="C2" s="80"/>
      <c r="D2" s="80"/>
      <c r="E2" s="80"/>
      <c r="F2" s="80"/>
      <c r="G2" s="81"/>
    </row>
    <row r="3" spans="1:7" x14ac:dyDescent="0.25">
      <c r="A3" s="82" t="s">
        <v>221</v>
      </c>
      <c r="B3" s="83"/>
      <c r="C3" s="83"/>
      <c r="D3" s="83"/>
      <c r="E3" s="83"/>
      <c r="F3" s="83"/>
      <c r="G3" s="84"/>
    </row>
    <row r="4" spans="1:7" x14ac:dyDescent="0.25">
      <c r="A4" s="82" t="s">
        <v>0</v>
      </c>
      <c r="B4" s="83"/>
      <c r="C4" s="83"/>
      <c r="D4" s="83"/>
      <c r="E4" s="83"/>
      <c r="F4" s="83"/>
      <c r="G4" s="84"/>
    </row>
    <row r="5" spans="1:7" x14ac:dyDescent="0.25">
      <c r="A5" s="82" t="s">
        <v>222</v>
      </c>
      <c r="B5" s="83"/>
      <c r="C5" s="83"/>
      <c r="D5" s="83"/>
      <c r="E5" s="83"/>
      <c r="F5" s="83"/>
      <c r="G5" s="84"/>
    </row>
    <row r="6" spans="1:7" x14ac:dyDescent="0.25">
      <c r="A6" s="132" t="s">
        <v>223</v>
      </c>
      <c r="B6" s="18">
        <v>2022</v>
      </c>
      <c r="C6" s="132">
        <f>+B6+1</f>
        <v>2023</v>
      </c>
      <c r="D6" s="132">
        <f>+C6+1</f>
        <v>2024</v>
      </c>
      <c r="E6" s="132">
        <f>+D6+1</f>
        <v>2025</v>
      </c>
      <c r="F6" s="132">
        <f>+E6+1</f>
        <v>2026</v>
      </c>
      <c r="G6" s="132">
        <f>+F6+1</f>
        <v>2027</v>
      </c>
    </row>
    <row r="7" spans="1:7" ht="83.25" customHeight="1" x14ac:dyDescent="0.25">
      <c r="A7" s="133"/>
      <c r="B7" s="41" t="s">
        <v>224</v>
      </c>
      <c r="C7" s="133"/>
      <c r="D7" s="133"/>
      <c r="E7" s="133"/>
      <c r="F7" s="133"/>
      <c r="G7" s="133"/>
    </row>
    <row r="8" spans="1:7" ht="30" x14ac:dyDescent="0.25">
      <c r="A8" s="42" t="s">
        <v>225</v>
      </c>
      <c r="B8" s="16">
        <f>SUM(B9:B20)</f>
        <v>0</v>
      </c>
      <c r="C8" s="16">
        <f t="shared" ref="C8:G8" si="0">SUM(C9:C20)</f>
        <v>0</v>
      </c>
      <c r="D8" s="16">
        <f t="shared" si="0"/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</row>
    <row r="9" spans="1:7" x14ac:dyDescent="0.25">
      <c r="A9" s="34" t="s">
        <v>15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7" x14ac:dyDescent="0.25">
      <c r="A10" s="34" t="s">
        <v>16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7" x14ac:dyDescent="0.25">
      <c r="A11" s="34" t="s">
        <v>17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7" x14ac:dyDescent="0.25">
      <c r="A12" s="34" t="s">
        <v>226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7" x14ac:dyDescent="0.25">
      <c r="A13" s="34" t="s">
        <v>19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7" x14ac:dyDescent="0.25">
      <c r="A14" s="34" t="s">
        <v>20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7" ht="30" x14ac:dyDescent="0.25">
      <c r="A15" s="35" t="s">
        <v>227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7" x14ac:dyDescent="0.25">
      <c r="A16" s="35" t="s">
        <v>228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7" x14ac:dyDescent="0.25">
      <c r="A17" s="36" t="s">
        <v>229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</row>
    <row r="18" spans="1:7" x14ac:dyDescent="0.25">
      <c r="A18" s="34" t="s">
        <v>40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7" x14ac:dyDescent="0.25">
      <c r="A19" s="34" t="s">
        <v>41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7" x14ac:dyDescent="0.25">
      <c r="A20" s="34" t="s">
        <v>230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7" x14ac:dyDescent="0.25">
      <c r="A21" s="31"/>
      <c r="B21" s="31"/>
      <c r="C21" s="31"/>
      <c r="D21" s="31"/>
      <c r="E21" s="31"/>
      <c r="F21" s="31"/>
      <c r="G21" s="31"/>
    </row>
    <row r="22" spans="1:7" x14ac:dyDescent="0.25">
      <c r="A22" s="37" t="s">
        <v>231</v>
      </c>
      <c r="B22" s="4">
        <f>SUM(B23:B27)</f>
        <v>0</v>
      </c>
      <c r="C22" s="4">
        <f t="shared" ref="C22:G22" si="1">SUM(C23:C27)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25">
      <c r="A23" s="34" t="s">
        <v>232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7" x14ac:dyDescent="0.25">
      <c r="A24" s="34" t="s">
        <v>233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7" x14ac:dyDescent="0.25">
      <c r="A25" s="34" t="s">
        <v>234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</row>
    <row r="26" spans="1:7" ht="30" x14ac:dyDescent="0.25">
      <c r="A26" s="35" t="s">
        <v>66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</row>
    <row r="27" spans="1:7" x14ac:dyDescent="0.25">
      <c r="A27" s="34" t="s">
        <v>67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</row>
    <row r="28" spans="1:7" x14ac:dyDescent="0.25">
      <c r="A28" s="31"/>
      <c r="B28" s="31"/>
      <c r="C28" s="31"/>
      <c r="D28" s="31"/>
      <c r="E28" s="31"/>
      <c r="F28" s="31"/>
      <c r="G28" s="31"/>
    </row>
    <row r="29" spans="1:7" x14ac:dyDescent="0.25">
      <c r="A29" s="37" t="s">
        <v>235</v>
      </c>
      <c r="B29" s="4">
        <f>B30</f>
        <v>0</v>
      </c>
      <c r="C29" s="4">
        <f t="shared" ref="C29:G29" si="2">C30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25">
      <c r="A30" s="34" t="s">
        <v>70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</row>
    <row r="31" spans="1:7" x14ac:dyDescent="0.25">
      <c r="A31" s="31"/>
      <c r="B31" s="31"/>
      <c r="C31" s="31"/>
      <c r="D31" s="31"/>
      <c r="E31" s="31"/>
      <c r="F31" s="31"/>
      <c r="G31" s="31"/>
    </row>
    <row r="32" spans="1:7" x14ac:dyDescent="0.25">
      <c r="A32" s="43" t="s">
        <v>236</v>
      </c>
      <c r="B32" s="4">
        <f>B29+B22+B8</f>
        <v>0</v>
      </c>
      <c r="C32" s="4">
        <f t="shared" ref="C32:F32" si="3">C29+C22+C8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>G29+G22+G8</f>
        <v>0</v>
      </c>
    </row>
    <row r="33" spans="1:7" x14ac:dyDescent="0.25">
      <c r="A33" s="31"/>
      <c r="B33" s="31"/>
      <c r="C33" s="31"/>
      <c r="D33" s="31"/>
      <c r="E33" s="31"/>
      <c r="F33" s="31"/>
      <c r="G33" s="31"/>
    </row>
    <row r="34" spans="1:7" x14ac:dyDescent="0.25">
      <c r="A34" s="37" t="s">
        <v>72</v>
      </c>
      <c r="B34" s="4"/>
      <c r="C34" s="4"/>
      <c r="D34" s="4"/>
      <c r="E34" s="4"/>
      <c r="F34" s="4"/>
      <c r="G34" s="4"/>
    </row>
    <row r="35" spans="1:7" ht="45" customHeight="1" x14ac:dyDescent="0.25">
      <c r="A35" s="44" t="s">
        <v>237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</row>
    <row r="36" spans="1:7" ht="45" customHeight="1" x14ac:dyDescent="0.25">
      <c r="A36" s="44" t="s">
        <v>74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</row>
    <row r="37" spans="1:7" x14ac:dyDescent="0.25">
      <c r="A37" s="37" t="s">
        <v>238</v>
      </c>
      <c r="B37" s="4">
        <f>B36+B35</f>
        <v>0</v>
      </c>
      <c r="C37" s="4">
        <f t="shared" ref="C37:F37" si="4">C36+C35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>G36+G35</f>
        <v>0</v>
      </c>
    </row>
    <row r="38" spans="1:7" x14ac:dyDescent="0.25">
      <c r="A38" s="45"/>
      <c r="B38" s="39"/>
      <c r="C38" s="39"/>
      <c r="D38" s="39"/>
      <c r="E38" s="39"/>
      <c r="F38" s="39"/>
      <c r="G38" s="3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35" t="s">
        <v>239</v>
      </c>
      <c r="B1" s="135"/>
      <c r="C1" s="135"/>
      <c r="D1" s="135"/>
      <c r="E1" s="135"/>
      <c r="F1" s="135"/>
      <c r="G1" s="135"/>
    </row>
    <row r="2" spans="1:7" x14ac:dyDescent="0.25">
      <c r="A2" s="79" t="e">
        <f>#REF!</f>
        <v>#REF!</v>
      </c>
      <c r="B2" s="80"/>
      <c r="C2" s="80"/>
      <c r="D2" s="80"/>
      <c r="E2" s="80"/>
      <c r="F2" s="80"/>
      <c r="G2" s="81"/>
    </row>
    <row r="3" spans="1:7" x14ac:dyDescent="0.25">
      <c r="A3" s="65" t="s">
        <v>240</v>
      </c>
      <c r="B3" s="66"/>
      <c r="C3" s="66"/>
      <c r="D3" s="66"/>
      <c r="E3" s="66"/>
      <c r="F3" s="66"/>
      <c r="G3" s="67"/>
    </row>
    <row r="4" spans="1:7" x14ac:dyDescent="0.25">
      <c r="A4" s="65" t="s">
        <v>0</v>
      </c>
      <c r="B4" s="66"/>
      <c r="C4" s="66"/>
      <c r="D4" s="66"/>
      <c r="E4" s="66"/>
      <c r="F4" s="66"/>
      <c r="G4" s="67"/>
    </row>
    <row r="5" spans="1:7" x14ac:dyDescent="0.25">
      <c r="A5" s="65" t="s">
        <v>222</v>
      </c>
      <c r="B5" s="66"/>
      <c r="C5" s="66"/>
      <c r="D5" s="66"/>
      <c r="E5" s="66"/>
      <c r="F5" s="66"/>
      <c r="G5" s="67"/>
    </row>
    <row r="6" spans="1:7" x14ac:dyDescent="0.25">
      <c r="A6" s="136" t="s">
        <v>241</v>
      </c>
      <c r="B6" s="18">
        <v>2022</v>
      </c>
      <c r="C6" s="132">
        <f>+B6+1</f>
        <v>2023</v>
      </c>
      <c r="D6" s="132">
        <f>+C6+1</f>
        <v>2024</v>
      </c>
      <c r="E6" s="132">
        <f>+D6+1</f>
        <v>2025</v>
      </c>
      <c r="F6" s="132">
        <f>+E6+1</f>
        <v>2026</v>
      </c>
      <c r="G6" s="132">
        <f>+F6+1</f>
        <v>2027</v>
      </c>
    </row>
    <row r="7" spans="1:7" ht="57.75" customHeight="1" x14ac:dyDescent="0.25">
      <c r="A7" s="137"/>
      <c r="B7" s="19" t="s">
        <v>224</v>
      </c>
      <c r="C7" s="133"/>
      <c r="D7" s="133"/>
      <c r="E7" s="133"/>
      <c r="F7" s="133"/>
      <c r="G7" s="133"/>
    </row>
    <row r="8" spans="1:7" x14ac:dyDescent="0.25">
      <c r="A8" s="7" t="s">
        <v>242</v>
      </c>
      <c r="B8" s="20">
        <f>SUM(B9:B17)</f>
        <v>0</v>
      </c>
      <c r="C8" s="20">
        <f t="shared" ref="C8:G8" si="0">SUM(C9:C17)</f>
        <v>0</v>
      </c>
      <c r="D8" s="20">
        <f t="shared" si="0"/>
        <v>0</v>
      </c>
      <c r="E8" s="20">
        <f t="shared" si="0"/>
        <v>0</v>
      </c>
      <c r="F8" s="20">
        <f t="shared" si="0"/>
        <v>0</v>
      </c>
      <c r="G8" s="20">
        <f t="shared" si="0"/>
        <v>0</v>
      </c>
    </row>
    <row r="9" spans="1:7" x14ac:dyDescent="0.25">
      <c r="A9" s="29" t="s">
        <v>243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7" x14ac:dyDescent="0.25">
      <c r="A10" s="29" t="s">
        <v>244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7" x14ac:dyDescent="0.25">
      <c r="A11" s="29" t="s">
        <v>245</v>
      </c>
      <c r="B11" s="31">
        <v>0</v>
      </c>
      <c r="C11" s="31"/>
      <c r="D11" s="31">
        <v>0</v>
      </c>
      <c r="E11" s="31">
        <v>0</v>
      </c>
      <c r="F11" s="31">
        <v>0</v>
      </c>
      <c r="G11" s="31">
        <v>0</v>
      </c>
    </row>
    <row r="12" spans="1:7" x14ac:dyDescent="0.25">
      <c r="A12" s="30" t="s">
        <v>246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7" x14ac:dyDescent="0.25">
      <c r="A13" s="30" t="s">
        <v>247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7" x14ac:dyDescent="0.25">
      <c r="A14" s="29" t="s">
        <v>248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7" x14ac:dyDescent="0.25">
      <c r="A15" s="30" t="s">
        <v>249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7" x14ac:dyDescent="0.25">
      <c r="A16" s="29" t="s">
        <v>250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7" x14ac:dyDescent="0.25">
      <c r="A17" s="29" t="s">
        <v>251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</row>
    <row r="18" spans="1:7" x14ac:dyDescent="0.25">
      <c r="A18" s="25"/>
      <c r="B18" s="22"/>
      <c r="C18" s="22"/>
      <c r="D18" s="22"/>
      <c r="E18" s="22"/>
      <c r="F18" s="22"/>
      <c r="G18" s="22"/>
    </row>
    <row r="19" spans="1:7" x14ac:dyDescent="0.25">
      <c r="A19" s="1" t="s">
        <v>252</v>
      </c>
      <c r="B19" s="4">
        <f>SUM(B20:B28)</f>
        <v>0</v>
      </c>
      <c r="C19" s="4">
        <f t="shared" ref="C19:G19" si="1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29" t="s">
        <v>243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7" x14ac:dyDescent="0.25">
      <c r="A21" s="29" t="s">
        <v>244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7" x14ac:dyDescent="0.25">
      <c r="A22" s="29" t="s">
        <v>245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7" x14ac:dyDescent="0.25">
      <c r="A23" s="30" t="s">
        <v>246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7" x14ac:dyDescent="0.25">
      <c r="A24" s="30" t="s">
        <v>247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7" x14ac:dyDescent="0.25">
      <c r="A25" s="30" t="s">
        <v>248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</row>
    <row r="26" spans="1:7" x14ac:dyDescent="0.25">
      <c r="A26" s="30" t="s">
        <v>249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</row>
    <row r="27" spans="1:7" x14ac:dyDescent="0.25">
      <c r="A27" s="29" t="s">
        <v>253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</row>
    <row r="28" spans="1:7" x14ac:dyDescent="0.25">
      <c r="A28" s="29" t="s">
        <v>251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</row>
    <row r="29" spans="1:7" x14ac:dyDescent="0.25">
      <c r="A29" s="22"/>
      <c r="B29" s="22"/>
      <c r="C29" s="22"/>
      <c r="D29" s="22"/>
      <c r="E29" s="22"/>
      <c r="F29" s="22"/>
      <c r="G29" s="22"/>
    </row>
    <row r="30" spans="1:7" x14ac:dyDescent="0.25">
      <c r="A30" s="1" t="s">
        <v>254</v>
      </c>
      <c r="B30" s="21">
        <f t="shared" ref="B30:G30" si="2">B8+B19</f>
        <v>0</v>
      </c>
      <c r="C30" s="21">
        <f t="shared" si="2"/>
        <v>0</v>
      </c>
      <c r="D30" s="21">
        <f t="shared" si="2"/>
        <v>0</v>
      </c>
      <c r="E30" s="21">
        <f t="shared" si="2"/>
        <v>0</v>
      </c>
      <c r="F30" s="21">
        <f t="shared" si="2"/>
        <v>0</v>
      </c>
      <c r="G30" s="21">
        <f t="shared" si="2"/>
        <v>0</v>
      </c>
    </row>
    <row r="31" spans="1:7" x14ac:dyDescent="0.25">
      <c r="A31" s="27"/>
      <c r="B31" s="27"/>
      <c r="C31" s="27"/>
      <c r="D31" s="27"/>
      <c r="E31" s="27"/>
      <c r="F31" s="27"/>
      <c r="G31" s="2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35" t="s">
        <v>255</v>
      </c>
      <c r="B1" s="135"/>
      <c r="C1" s="135"/>
      <c r="D1" s="135"/>
      <c r="E1" s="135"/>
      <c r="F1" s="135"/>
      <c r="G1" s="135"/>
    </row>
    <row r="2" spans="1:7" x14ac:dyDescent="0.25">
      <c r="A2" s="79" t="e">
        <f>#REF!</f>
        <v>#REF!</v>
      </c>
      <c r="B2" s="80"/>
      <c r="C2" s="80"/>
      <c r="D2" s="80"/>
      <c r="E2" s="80"/>
      <c r="F2" s="80"/>
      <c r="G2" s="81"/>
    </row>
    <row r="3" spans="1:7" x14ac:dyDescent="0.25">
      <c r="A3" s="65" t="s">
        <v>256</v>
      </c>
      <c r="B3" s="66"/>
      <c r="C3" s="66"/>
      <c r="D3" s="66"/>
      <c r="E3" s="66"/>
      <c r="F3" s="66"/>
      <c r="G3" s="67"/>
    </row>
    <row r="4" spans="1:7" x14ac:dyDescent="0.25">
      <c r="A4" s="68" t="s">
        <v>0</v>
      </c>
      <c r="B4" s="69"/>
      <c r="C4" s="69"/>
      <c r="D4" s="69"/>
      <c r="E4" s="69"/>
      <c r="F4" s="69"/>
      <c r="G4" s="70"/>
    </row>
    <row r="5" spans="1:7" x14ac:dyDescent="0.25">
      <c r="A5" s="139" t="s">
        <v>223</v>
      </c>
      <c r="B5" s="140">
        <v>2017</v>
      </c>
      <c r="C5" s="140">
        <f>+B5+1</f>
        <v>2018</v>
      </c>
      <c r="D5" s="140">
        <f>+C5+1</f>
        <v>2019</v>
      </c>
      <c r="E5" s="140">
        <f>+D5+1</f>
        <v>2020</v>
      </c>
      <c r="F5" s="140">
        <f>+E5+1</f>
        <v>2021</v>
      </c>
      <c r="G5" s="18">
        <f>+F5+1</f>
        <v>2022</v>
      </c>
    </row>
    <row r="6" spans="1:7" ht="32.25" x14ac:dyDescent="0.25">
      <c r="A6" s="122"/>
      <c r="B6" s="141"/>
      <c r="C6" s="141"/>
      <c r="D6" s="141"/>
      <c r="E6" s="141"/>
      <c r="F6" s="141"/>
      <c r="G6" s="19" t="s">
        <v>257</v>
      </c>
    </row>
    <row r="7" spans="1:7" x14ac:dyDescent="0.25">
      <c r="A7" s="33" t="s">
        <v>225</v>
      </c>
      <c r="B7" s="20">
        <f>SUM(B9:B19)</f>
        <v>0</v>
      </c>
      <c r="C7" s="20">
        <f>SUM(C8:C19)</f>
        <v>0</v>
      </c>
      <c r="D7" s="20">
        <f>SUM(D8:D19)</f>
        <v>0</v>
      </c>
      <c r="E7" s="20">
        <f>SUM(E8:E19)</f>
        <v>0</v>
      </c>
      <c r="F7" s="20">
        <f>SUM(F8:F19)</f>
        <v>0</v>
      </c>
      <c r="G7" s="20">
        <f>SUM(G8:G19)</f>
        <v>0</v>
      </c>
    </row>
    <row r="8" spans="1:7" x14ac:dyDescent="0.25">
      <c r="A8" s="34" t="s">
        <v>258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</row>
    <row r="9" spans="1:7" x14ac:dyDescent="0.25">
      <c r="A9" s="34" t="s">
        <v>259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7" x14ac:dyDescent="0.25">
      <c r="A10" s="34" t="s">
        <v>260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7" x14ac:dyDescent="0.25">
      <c r="A11" s="34" t="s">
        <v>261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7" x14ac:dyDescent="0.25">
      <c r="A12" s="34" t="s">
        <v>262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7" x14ac:dyDescent="0.25">
      <c r="A13" s="34" t="s">
        <v>263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7" ht="30" customHeight="1" x14ac:dyDescent="0.25">
      <c r="A14" s="35" t="s">
        <v>264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7" x14ac:dyDescent="0.25">
      <c r="A15" s="34" t="s">
        <v>265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7" x14ac:dyDescent="0.25">
      <c r="A16" s="36" t="s">
        <v>266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7" x14ac:dyDescent="0.25">
      <c r="A17" s="34" t="s">
        <v>267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</row>
    <row r="18" spans="1:7" x14ac:dyDescent="0.25">
      <c r="A18" s="34" t="s">
        <v>268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7" x14ac:dyDescent="0.25">
      <c r="A19" s="34" t="s">
        <v>269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7" x14ac:dyDescent="0.25">
      <c r="A20" s="31"/>
      <c r="B20" s="31"/>
      <c r="C20" s="31"/>
      <c r="D20" s="31"/>
      <c r="E20" s="31"/>
      <c r="F20" s="31"/>
      <c r="G20" s="31"/>
    </row>
    <row r="21" spans="1:7" x14ac:dyDescent="0.25">
      <c r="A21" s="37" t="s">
        <v>231</v>
      </c>
      <c r="B21" s="4">
        <f>SUM(B22:B26)</f>
        <v>0</v>
      </c>
      <c r="C21" s="4">
        <f t="shared" ref="C21:G21" si="0">SUM(C22:C26)</f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</row>
    <row r="22" spans="1:7" x14ac:dyDescent="0.25">
      <c r="A22" s="34" t="s">
        <v>270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7" x14ac:dyDescent="0.25">
      <c r="A23" s="34" t="s">
        <v>271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7" x14ac:dyDescent="0.25">
      <c r="A24" s="34" t="s">
        <v>272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7" ht="45" customHeight="1" x14ac:dyDescent="0.25">
      <c r="A25" s="35" t="s">
        <v>273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</row>
    <row r="26" spans="1:7" x14ac:dyDescent="0.25">
      <c r="A26" s="34" t="s">
        <v>274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</row>
    <row r="27" spans="1:7" x14ac:dyDescent="0.25">
      <c r="A27" s="22"/>
      <c r="B27" s="31"/>
      <c r="C27" s="31"/>
      <c r="D27" s="31"/>
      <c r="E27" s="31"/>
      <c r="F27" s="31"/>
      <c r="G27" s="31"/>
    </row>
    <row r="28" spans="1:7" x14ac:dyDescent="0.25">
      <c r="A28" s="1" t="s">
        <v>235</v>
      </c>
      <c r="B28" s="4">
        <f>B29</f>
        <v>0</v>
      </c>
      <c r="C28" s="4">
        <f>C29</f>
        <v>0</v>
      </c>
      <c r="D28" s="4">
        <f t="shared" ref="D28:G28" si="1">D29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</row>
    <row r="29" spans="1:7" x14ac:dyDescent="0.25">
      <c r="A29" s="29" t="s">
        <v>70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</row>
    <row r="30" spans="1:7" x14ac:dyDescent="0.25">
      <c r="A30" s="22"/>
      <c r="B30" s="31"/>
      <c r="C30" s="31"/>
      <c r="D30" s="31"/>
      <c r="E30" s="31"/>
      <c r="F30" s="31"/>
      <c r="G30" s="31"/>
    </row>
    <row r="31" spans="1:7" x14ac:dyDescent="0.25">
      <c r="A31" s="1" t="s">
        <v>275</v>
      </c>
      <c r="B31" s="21">
        <f>B7+B21+B28</f>
        <v>0</v>
      </c>
      <c r="C31" s="21">
        <f t="shared" ref="C31:G31" si="2">C7+C21+C28</f>
        <v>0</v>
      </c>
      <c r="D31" s="21">
        <f t="shared" si="2"/>
        <v>0</v>
      </c>
      <c r="E31" s="21">
        <f t="shared" si="2"/>
        <v>0</v>
      </c>
      <c r="F31" s="21">
        <f t="shared" si="2"/>
        <v>0</v>
      </c>
      <c r="G31" s="21">
        <f t="shared" si="2"/>
        <v>0</v>
      </c>
    </row>
    <row r="32" spans="1:7" x14ac:dyDescent="0.25">
      <c r="A32" s="22"/>
      <c r="B32" s="31"/>
      <c r="C32" s="31"/>
      <c r="D32" s="31"/>
      <c r="E32" s="31"/>
      <c r="F32" s="31"/>
      <c r="G32" s="31"/>
    </row>
    <row r="33" spans="1:7" x14ac:dyDescent="0.25">
      <c r="A33" s="1" t="s">
        <v>72</v>
      </c>
      <c r="B33" s="4"/>
      <c r="C33" s="4"/>
      <c r="D33" s="4"/>
      <c r="E33" s="4"/>
      <c r="F33" s="4"/>
      <c r="G33" s="4"/>
    </row>
    <row r="34" spans="1:7" ht="45" customHeight="1" x14ac:dyDescent="0.25">
      <c r="A34" s="38" t="s">
        <v>237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</row>
    <row r="35" spans="1:7" ht="45" customHeight="1" x14ac:dyDescent="0.25">
      <c r="A35" s="38" t="s">
        <v>276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</row>
    <row r="36" spans="1:7" x14ac:dyDescent="0.25">
      <c r="A36" s="1" t="s">
        <v>277</v>
      </c>
      <c r="B36" s="4">
        <f>B34+B35</f>
        <v>0</v>
      </c>
      <c r="C36" s="4">
        <f t="shared" ref="C36:G36" si="3">C34+C35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</row>
    <row r="37" spans="1:7" ht="5.25" customHeight="1" x14ac:dyDescent="0.25">
      <c r="A37" s="27"/>
      <c r="B37" s="39"/>
      <c r="C37" s="39"/>
      <c r="D37" s="39"/>
      <c r="E37" s="39"/>
      <c r="F37" s="39"/>
      <c r="G37" s="39"/>
    </row>
    <row r="38" spans="1:7" x14ac:dyDescent="0.25">
      <c r="A38" s="32"/>
    </row>
    <row r="39" spans="1:7" x14ac:dyDescent="0.25">
      <c r="A39" s="138" t="s">
        <v>278</v>
      </c>
      <c r="B39" s="138"/>
      <c r="C39" s="138"/>
      <c r="D39" s="138"/>
      <c r="E39" s="138"/>
      <c r="F39" s="138"/>
      <c r="G39" s="138"/>
    </row>
    <row r="40" spans="1:7" x14ac:dyDescent="0.25">
      <c r="A40" s="138" t="s">
        <v>279</v>
      </c>
      <c r="B40" s="138"/>
      <c r="C40" s="138"/>
      <c r="D40" s="138"/>
      <c r="E40" s="138"/>
      <c r="F40" s="138"/>
      <c r="G40" s="138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35" t="s">
        <v>280</v>
      </c>
      <c r="B1" s="135"/>
      <c r="C1" s="135"/>
      <c r="D1" s="135"/>
      <c r="E1" s="135"/>
      <c r="F1" s="135"/>
      <c r="G1" s="135"/>
    </row>
    <row r="2" spans="1:7" x14ac:dyDescent="0.25">
      <c r="A2" s="79" t="e">
        <f>#REF!</f>
        <v>#REF!</v>
      </c>
      <c r="B2" s="80"/>
      <c r="C2" s="80"/>
      <c r="D2" s="80"/>
      <c r="E2" s="80"/>
      <c r="F2" s="80"/>
      <c r="G2" s="81"/>
    </row>
    <row r="3" spans="1:7" x14ac:dyDescent="0.25">
      <c r="A3" s="65" t="s">
        <v>281</v>
      </c>
      <c r="B3" s="66"/>
      <c r="C3" s="66"/>
      <c r="D3" s="66"/>
      <c r="E3" s="66"/>
      <c r="F3" s="66"/>
      <c r="G3" s="67"/>
    </row>
    <row r="4" spans="1:7" x14ac:dyDescent="0.25">
      <c r="A4" s="68" t="s">
        <v>0</v>
      </c>
      <c r="B4" s="69"/>
      <c r="C4" s="69"/>
      <c r="D4" s="69"/>
      <c r="E4" s="69"/>
      <c r="F4" s="69"/>
      <c r="G4" s="70"/>
    </row>
    <row r="5" spans="1:7" x14ac:dyDescent="0.25">
      <c r="A5" s="142" t="s">
        <v>241</v>
      </c>
      <c r="B5" s="140">
        <v>2017</v>
      </c>
      <c r="C5" s="140">
        <f>+B5+1</f>
        <v>2018</v>
      </c>
      <c r="D5" s="140">
        <f>+C5+1</f>
        <v>2019</v>
      </c>
      <c r="E5" s="140">
        <f>+D5+1</f>
        <v>2020</v>
      </c>
      <c r="F5" s="140">
        <f>+E5+1</f>
        <v>2021</v>
      </c>
      <c r="G5" s="18">
        <v>2022</v>
      </c>
    </row>
    <row r="6" spans="1:7" ht="48.75" customHeight="1" x14ac:dyDescent="0.25">
      <c r="A6" s="143"/>
      <c r="B6" s="141"/>
      <c r="C6" s="141"/>
      <c r="D6" s="141"/>
      <c r="E6" s="141"/>
      <c r="F6" s="141"/>
      <c r="G6" s="19" t="s">
        <v>282</v>
      </c>
    </row>
    <row r="7" spans="1:7" x14ac:dyDescent="0.25">
      <c r="A7" s="7" t="s">
        <v>242</v>
      </c>
      <c r="B7" s="20">
        <f>SUM(B8:B16)</f>
        <v>0</v>
      </c>
      <c r="C7" s="20">
        <f>SUM(C8:C16)</f>
        <v>0</v>
      </c>
      <c r="D7" s="20">
        <f>SUM(D8:D16)</f>
        <v>0</v>
      </c>
      <c r="E7" s="20">
        <f>SUM(E8:E16)</f>
        <v>0</v>
      </c>
      <c r="F7" s="20">
        <f>SUM(F8:F16)</f>
        <v>0</v>
      </c>
      <c r="G7" s="20">
        <f t="shared" ref="G7" si="0">SUM(G8:G16)</f>
        <v>0</v>
      </c>
    </row>
    <row r="8" spans="1:7" x14ac:dyDescent="0.25">
      <c r="A8" s="29" t="s">
        <v>243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</row>
    <row r="9" spans="1:7" x14ac:dyDescent="0.25">
      <c r="A9" s="29" t="s">
        <v>244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7" x14ac:dyDescent="0.25">
      <c r="A10" s="29" t="s">
        <v>245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7" ht="30" customHeight="1" x14ac:dyDescent="0.25">
      <c r="A11" s="30" t="s">
        <v>246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7" ht="30" customHeight="1" x14ac:dyDescent="0.25">
      <c r="A12" s="30" t="s">
        <v>247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7" x14ac:dyDescent="0.25">
      <c r="A13" s="29" t="s">
        <v>248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7" ht="30" customHeight="1" x14ac:dyDescent="0.25">
      <c r="A14" s="30" t="s">
        <v>249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7" x14ac:dyDescent="0.25">
      <c r="A15" s="29" t="s">
        <v>250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7" x14ac:dyDescent="0.25">
      <c r="A16" s="29" t="s">
        <v>251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7" x14ac:dyDescent="0.25">
      <c r="A17" s="22"/>
      <c r="B17" s="22"/>
      <c r="C17" s="22"/>
      <c r="D17" s="22"/>
      <c r="E17" s="22"/>
      <c r="F17" s="22"/>
      <c r="G17" s="22"/>
    </row>
    <row r="18" spans="1:7" x14ac:dyDescent="0.25">
      <c r="A18" s="1" t="s">
        <v>252</v>
      </c>
      <c r="B18" s="4">
        <f>SUM(B19:B27)</f>
        <v>0</v>
      </c>
      <c r="C18" s="4">
        <f t="shared" ref="C18:G18" si="1">SUM(C19:C27)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</row>
    <row r="19" spans="1:7" x14ac:dyDescent="0.25">
      <c r="A19" s="29" t="s">
        <v>243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7" x14ac:dyDescent="0.25">
      <c r="A20" s="29" t="s">
        <v>244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7" x14ac:dyDescent="0.25">
      <c r="A21" s="29" t="s">
        <v>245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7" ht="30" customHeight="1" x14ac:dyDescent="0.25">
      <c r="A22" s="30" t="s">
        <v>246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7" x14ac:dyDescent="0.25">
      <c r="A23" s="29" t="s">
        <v>247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7" x14ac:dyDescent="0.25">
      <c r="A24" s="29" t="s">
        <v>248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7" x14ac:dyDescent="0.25">
      <c r="A25" s="29" t="s">
        <v>249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</row>
    <row r="26" spans="1:7" x14ac:dyDescent="0.25">
      <c r="A26" s="29" t="s">
        <v>253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</row>
    <row r="27" spans="1:7" x14ac:dyDescent="0.25">
      <c r="A27" s="29" t="s">
        <v>251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</row>
    <row r="28" spans="1:7" x14ac:dyDescent="0.25">
      <c r="A28" s="22"/>
      <c r="B28" s="22"/>
      <c r="C28" s="22"/>
      <c r="D28" s="22"/>
      <c r="E28" s="22"/>
      <c r="F28" s="22"/>
      <c r="G28" s="22"/>
    </row>
    <row r="29" spans="1:7" x14ac:dyDescent="0.25">
      <c r="A29" s="1" t="s">
        <v>283</v>
      </c>
      <c r="B29" s="21">
        <f>B7+B18</f>
        <v>0</v>
      </c>
      <c r="C29" s="21">
        <f t="shared" ref="C29:G29" si="2">C7+C18</f>
        <v>0</v>
      </c>
      <c r="D29" s="21">
        <f t="shared" si="2"/>
        <v>0</v>
      </c>
      <c r="E29" s="21">
        <f t="shared" si="2"/>
        <v>0</v>
      </c>
      <c r="F29" s="21">
        <f t="shared" si="2"/>
        <v>0</v>
      </c>
      <c r="G29" s="21">
        <f t="shared" si="2"/>
        <v>0</v>
      </c>
    </row>
    <row r="30" spans="1:7" x14ac:dyDescent="0.25">
      <c r="A30" s="27"/>
      <c r="B30" s="27"/>
      <c r="C30" s="27"/>
      <c r="D30" s="27"/>
      <c r="E30" s="27"/>
      <c r="F30" s="27"/>
      <c r="G30" s="27"/>
    </row>
    <row r="31" spans="1:7" x14ac:dyDescent="0.25">
      <c r="A31" s="32"/>
    </row>
    <row r="32" spans="1:7" x14ac:dyDescent="0.25">
      <c r="A32" s="138" t="s">
        <v>278</v>
      </c>
      <c r="B32" s="138"/>
      <c r="C32" s="138"/>
      <c r="D32" s="138"/>
      <c r="E32" s="138"/>
      <c r="F32" s="138"/>
      <c r="G32" s="138"/>
    </row>
    <row r="33" spans="1:7" x14ac:dyDescent="0.25">
      <c r="A33" s="138" t="s">
        <v>279</v>
      </c>
      <c r="B33" s="138"/>
      <c r="C33" s="138"/>
      <c r="D33" s="138"/>
      <c r="E33" s="138"/>
      <c r="F33" s="138"/>
      <c r="G33" s="138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cp:lastPrinted>2023-07-28T18:13:09Z</cp:lastPrinted>
  <dcterms:created xsi:type="dcterms:W3CDTF">2023-03-16T22:14:51Z</dcterms:created>
  <dcterms:modified xsi:type="dcterms:W3CDTF">2023-07-31T18:35:30Z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